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autoCompressPictures="0" defaultThemeVersion="124226"/>
  <bookViews>
    <workbookView xWindow="-105" yWindow="-105" windowWidth="23250" windowHeight="11970" tabRatio="938" activeTab="3"/>
  </bookViews>
  <sheets>
    <sheet name="NIV.2" sheetId="30" r:id="rId1"/>
    <sheet name="NIV.3" sheetId="29" r:id="rId2"/>
    <sheet name="NIV.4" sheetId="28" r:id="rId3"/>
    <sheet name="NIV.6" sheetId="33" r:id="rId4"/>
  </sheets>
  <externalReferences>
    <externalReference r:id="rId5"/>
    <externalReference r:id="rId6"/>
  </externalReferences>
  <definedNames>
    <definedName name="einduitslag_t1">#REF!</definedName>
    <definedName name="einduitslag_t2">#REF!</definedName>
    <definedName name="teambereik1">#REF!</definedName>
    <definedName name="teambereik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30"/>
  <c r="R9"/>
  <c r="C9"/>
  <c r="S7"/>
  <c r="R7"/>
  <c r="C7"/>
  <c r="S5"/>
  <c r="R5"/>
  <c r="C5"/>
  <c r="N3"/>
  <c r="L3"/>
  <c r="J3"/>
  <c r="H3"/>
  <c r="F3"/>
  <c r="D3"/>
  <c r="Q31" i="29"/>
  <c r="P31"/>
  <c r="C31"/>
  <c r="Q29"/>
  <c r="E29"/>
  <c r="D29"/>
  <c r="P29" s="1"/>
  <c r="C29"/>
  <c r="L19" s="1"/>
  <c r="Q27"/>
  <c r="P27"/>
  <c r="C27"/>
  <c r="Q25"/>
  <c r="P25"/>
  <c r="C25"/>
  <c r="Q23"/>
  <c r="P23"/>
  <c r="C23"/>
  <c r="Q21"/>
  <c r="P21"/>
  <c r="C21"/>
  <c r="D19" s="1"/>
  <c r="N19"/>
  <c r="J19"/>
  <c r="H19"/>
  <c r="F19"/>
  <c r="C16"/>
  <c r="N4" s="1"/>
  <c r="Q14"/>
  <c r="C14"/>
  <c r="Q12"/>
  <c r="P12"/>
  <c r="C12"/>
  <c r="J4" s="1"/>
  <c r="Q10"/>
  <c r="P10"/>
  <c r="C10"/>
  <c r="H4" s="1"/>
  <c r="Q8"/>
  <c r="P8"/>
  <c r="C8"/>
  <c r="Q6"/>
  <c r="P6"/>
  <c r="C6"/>
  <c r="L4"/>
  <c r="F4"/>
  <c r="D4"/>
  <c r="Q40" i="28"/>
  <c r="P40"/>
  <c r="C40"/>
  <c r="J32" s="1"/>
  <c r="Q38"/>
  <c r="P38"/>
  <c r="C38"/>
  <c r="H32" s="1"/>
  <c r="Q36"/>
  <c r="P36"/>
  <c r="C36"/>
  <c r="Q34"/>
  <c r="P34"/>
  <c r="C34"/>
  <c r="D32" s="1"/>
  <c r="F32"/>
  <c r="Q29"/>
  <c r="P29"/>
  <c r="C29"/>
  <c r="Q27"/>
  <c r="P27"/>
  <c r="C27"/>
  <c r="L17" s="1"/>
  <c r="Q25"/>
  <c r="P25"/>
  <c r="C25"/>
  <c r="J17" s="1"/>
  <c r="Q23"/>
  <c r="P23"/>
  <c r="C23"/>
  <c r="H17" s="1"/>
  <c r="Q21"/>
  <c r="P21"/>
  <c r="C21"/>
  <c r="Q19"/>
  <c r="P19"/>
  <c r="C19"/>
  <c r="D17" s="1"/>
  <c r="N17"/>
  <c r="F17"/>
  <c r="Q14"/>
  <c r="P14"/>
  <c r="C14"/>
  <c r="N2" s="1"/>
  <c r="Q12"/>
  <c r="P12"/>
  <c r="C12"/>
  <c r="L2" s="1"/>
  <c r="Q10"/>
  <c r="P10"/>
  <c r="C10"/>
  <c r="J2" s="1"/>
  <c r="Q8"/>
  <c r="P8"/>
  <c r="C8"/>
  <c r="H2" s="1"/>
  <c r="Q6"/>
  <c r="P6"/>
  <c r="C6"/>
  <c r="F2" s="1"/>
  <c r="Q4"/>
  <c r="J4"/>
  <c r="P4" s="1"/>
  <c r="C4"/>
  <c r="D2"/>
  <c r="Q44" i="33"/>
  <c r="P44"/>
  <c r="C44"/>
  <c r="Q42"/>
  <c r="P42"/>
  <c r="C42"/>
  <c r="Q40"/>
  <c r="P40"/>
  <c r="C40"/>
  <c r="Q38"/>
  <c r="P38"/>
  <c r="C38"/>
  <c r="H32" s="1"/>
  <c r="Q36"/>
  <c r="P36"/>
  <c r="C36"/>
  <c r="Q34"/>
  <c r="P34"/>
  <c r="C34"/>
  <c r="D32" s="1"/>
  <c r="N32"/>
  <c r="L32"/>
  <c r="J32"/>
  <c r="F32"/>
  <c r="Q29"/>
  <c r="P29"/>
  <c r="C29"/>
  <c r="Q27"/>
  <c r="P27"/>
  <c r="C27"/>
  <c r="L17" s="1"/>
  <c r="Q25"/>
  <c r="P25"/>
  <c r="C25"/>
  <c r="Q23"/>
  <c r="P23"/>
  <c r="C23"/>
  <c r="H17" s="1"/>
  <c r="Q21"/>
  <c r="P21"/>
  <c r="C21"/>
  <c r="F17" s="1"/>
  <c r="Q19"/>
  <c r="P19"/>
  <c r="C19"/>
  <c r="N17"/>
  <c r="J17"/>
  <c r="D17"/>
  <c r="Q14"/>
  <c r="P14"/>
  <c r="C14"/>
  <c r="Q12"/>
  <c r="P12"/>
  <c r="C12"/>
  <c r="L2" s="1"/>
  <c r="Q10"/>
  <c r="P10"/>
  <c r="C10"/>
  <c r="Q8"/>
  <c r="P8"/>
  <c r="C8"/>
  <c r="H2" s="1"/>
  <c r="Q6"/>
  <c r="P6"/>
  <c r="C6"/>
  <c r="Q4"/>
  <c r="P4"/>
  <c r="C4"/>
  <c r="D2" s="1"/>
  <c r="N2"/>
  <c r="J2"/>
  <c r="F2"/>
  <c r="Q44" i="28" l="1"/>
  <c r="P44"/>
  <c r="C44"/>
  <c r="N32" s="1"/>
  <c r="Q42"/>
  <c r="P42"/>
  <c r="C42"/>
  <c r="L32" s="1"/>
</calcChain>
</file>

<file path=xl/sharedStrings.xml><?xml version="1.0" encoding="utf-8"?>
<sst xmlns="http://schemas.openxmlformats.org/spreadsheetml/2006/main" count="131" uniqueCount="70">
  <si>
    <t>3</t>
  </si>
  <si>
    <t>4</t>
  </si>
  <si>
    <t>5</t>
  </si>
  <si>
    <t>6</t>
  </si>
  <si>
    <t>6-A1</t>
  </si>
  <si>
    <t>6-A2</t>
  </si>
  <si>
    <t>6-A3</t>
  </si>
  <si>
    <t>6-A4</t>
  </si>
  <si>
    <t>4-A1</t>
  </si>
  <si>
    <t>4-A2</t>
  </si>
  <si>
    <t>4-A3</t>
  </si>
  <si>
    <t>4-A4</t>
  </si>
  <si>
    <t>4-B1</t>
  </si>
  <si>
    <t>4-B2</t>
  </si>
  <si>
    <t>4-B3</t>
  </si>
  <si>
    <t>4-B4</t>
  </si>
  <si>
    <t>4-C1</t>
  </si>
  <si>
    <t>4-C2</t>
  </si>
  <si>
    <t>4-C3</t>
  </si>
  <si>
    <t>4-C4</t>
  </si>
  <si>
    <t>3-A1</t>
  </si>
  <si>
    <t>3-A2</t>
  </si>
  <si>
    <t>3-A3</t>
  </si>
  <si>
    <t>3-A4</t>
  </si>
  <si>
    <t>2-A1</t>
  </si>
  <si>
    <t>2-A2</t>
  </si>
  <si>
    <t xml:space="preserve"> </t>
  </si>
  <si>
    <t>6-B1</t>
  </si>
  <si>
    <t>6-B2</t>
  </si>
  <si>
    <t>6-B3</t>
  </si>
  <si>
    <t>6-B4</t>
  </si>
  <si>
    <t>2</t>
  </si>
  <si>
    <t>2-A3</t>
  </si>
  <si>
    <t>3-A5</t>
  </si>
  <si>
    <t>6-C1</t>
  </si>
  <si>
    <t>6-C2</t>
  </si>
  <si>
    <t>6-C3</t>
  </si>
  <si>
    <t>6-C4</t>
  </si>
  <si>
    <t>POULE A</t>
  </si>
  <si>
    <t>TOTAAL</t>
  </si>
  <si>
    <t>PLAATS</t>
  </si>
  <si>
    <t>NIV. 6</t>
  </si>
  <si>
    <t xml:space="preserve">NEEM DE UITSLAGEN VAN HET TABBLAD UITSLAGEN OVER. BEPAAL HIERNA DE PLAATS VAN ELK TEAM </t>
  </si>
  <si>
    <t>NIV. 4</t>
  </si>
  <si>
    <t>NIV. 3</t>
  </si>
  <si>
    <t>NIV. 2</t>
  </si>
  <si>
    <t>3-A6</t>
  </si>
  <si>
    <t>4-A5</t>
  </si>
  <si>
    <t>4-A6</t>
  </si>
  <si>
    <t>4-B5</t>
  </si>
  <si>
    <t>4-B6</t>
  </si>
  <si>
    <t>4-C5</t>
  </si>
  <si>
    <t>4-C6</t>
  </si>
  <si>
    <t>6-A5</t>
  </si>
  <si>
    <t>6-B5</t>
  </si>
  <si>
    <t>6-C5</t>
  </si>
  <si>
    <t>6-A6</t>
  </si>
  <si>
    <t>6-B6</t>
  </si>
  <si>
    <t>6-C6</t>
  </si>
  <si>
    <t>POULE B</t>
  </si>
  <si>
    <t>POULE C</t>
  </si>
  <si>
    <t>3-B1</t>
  </si>
  <si>
    <t>3-B2</t>
  </si>
  <si>
    <t>3-B3</t>
  </si>
  <si>
    <t>3-B4</t>
  </si>
  <si>
    <t>3-B5</t>
  </si>
  <si>
    <t>3-B6</t>
  </si>
  <si>
    <t>1</t>
  </si>
  <si>
    <t>0</t>
  </si>
  <si>
    <t>Dubbele competitie - punten opgeteld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</si>
</sst>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9" tint="0.59999389629810485"/>
      <name val="Arial"/>
      <family val="2"/>
    </font>
    <font>
      <sz val="22"/>
      <name val="Arial"/>
      <family val="2"/>
    </font>
    <font>
      <b/>
      <sz val="11"/>
      <color rgb="FFFA7D00"/>
      <name val="Calibri"/>
      <family val="2"/>
      <scheme val="minor"/>
    </font>
    <font>
      <b/>
      <sz val="26"/>
      <name val="Arial"/>
      <family val="2"/>
    </font>
    <font>
      <b/>
      <sz val="11"/>
      <name val="Calibri"/>
      <family val="2"/>
      <scheme val="minor"/>
    </font>
    <font>
      <sz val="11"/>
      <color rgb="FF333333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32">
    <xf numFmtId="0" fontId="0" fillId="0" borderId="0"/>
    <xf numFmtId="0" fontId="3" fillId="0" borderId="0"/>
    <xf numFmtId="0" fontId="6" fillId="8" borderId="33" applyNumberFormat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0" fillId="0" borderId="20" xfId="0" applyBorder="1"/>
    <xf numFmtId="0" fontId="0" fillId="0" borderId="32" xfId="0" applyBorder="1"/>
    <xf numFmtId="0" fontId="8" fillId="8" borderId="21" xfId="2" applyFont="1" applyBorder="1" applyAlignment="1">
      <alignment horizontal="center" vertical="center"/>
    </xf>
    <xf numFmtId="0" fontId="8" fillId="8" borderId="17" xfId="2" applyFont="1" applyBorder="1" applyAlignment="1">
      <alignment horizontal="center" vertical="center"/>
    </xf>
    <xf numFmtId="0" fontId="8" fillId="8" borderId="5" xfId="2" applyFont="1" applyBorder="1" applyAlignment="1">
      <alignment horizontal="center" vertical="center"/>
    </xf>
    <xf numFmtId="0" fontId="8" fillId="8" borderId="16" xfId="2" applyFont="1" applyBorder="1" applyAlignment="1">
      <alignment horizontal="center" vertical="center"/>
    </xf>
    <xf numFmtId="0" fontId="0" fillId="7" borderId="20" xfId="0" applyFill="1" applyBorder="1"/>
    <xf numFmtId="0" fontId="0" fillId="7" borderId="3" xfId="0" applyFill="1" applyBorder="1"/>
    <xf numFmtId="0" fontId="8" fillId="7" borderId="26" xfId="2" applyFont="1" applyFill="1" applyBorder="1" applyAlignment="1">
      <alignment horizontal="center" vertical="center"/>
    </xf>
    <xf numFmtId="0" fontId="8" fillId="8" borderId="18" xfId="2" applyFont="1" applyBorder="1" applyAlignment="1">
      <alignment horizontal="center" vertical="center"/>
    </xf>
    <xf numFmtId="0" fontId="0" fillId="0" borderId="10" xfId="0" applyBorder="1"/>
    <xf numFmtId="0" fontId="8" fillId="8" borderId="15" xfId="2" applyFont="1" applyBorder="1" applyAlignment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8" fillId="7" borderId="17" xfId="2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8" fillId="8" borderId="19" xfId="2" applyFont="1" applyBorder="1" applyAlignment="1">
      <alignment horizontal="center" vertical="center"/>
    </xf>
    <xf numFmtId="0" fontId="0" fillId="0" borderId="11" xfId="0" applyBorder="1"/>
    <xf numFmtId="0" fontId="8" fillId="7" borderId="8" xfId="2" applyFont="1" applyFill="1" applyBorder="1" applyAlignment="1">
      <alignment horizontal="center" vertical="center"/>
    </xf>
    <xf numFmtId="0" fontId="8" fillId="7" borderId="31" xfId="2" applyFont="1" applyFill="1" applyBorder="1" applyAlignment="1">
      <alignment horizontal="center" vertical="center"/>
    </xf>
    <xf numFmtId="0" fontId="8" fillId="8" borderId="22" xfId="2" applyFont="1" applyBorder="1" applyAlignment="1">
      <alignment horizontal="center" vertical="center"/>
    </xf>
    <xf numFmtId="0" fontId="0" fillId="7" borderId="7" xfId="0" applyFill="1" applyBorder="1"/>
    <xf numFmtId="0" fontId="1" fillId="5" borderId="26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 applyProtection="1">
      <alignment vertical="center"/>
      <protection locked="0"/>
    </xf>
    <xf numFmtId="49" fontId="7" fillId="3" borderId="11" xfId="0" applyNumberFormat="1" applyFont="1" applyFill="1" applyBorder="1" applyAlignment="1" applyProtection="1">
      <alignment vertical="center"/>
      <protection locked="0"/>
    </xf>
    <xf numFmtId="49" fontId="7" fillId="2" borderId="20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vertical="center"/>
    </xf>
    <xf numFmtId="0" fontId="0" fillId="0" borderId="31" xfId="0" applyBorder="1"/>
    <xf numFmtId="0" fontId="0" fillId="0" borderId="13" xfId="0" applyBorder="1"/>
    <xf numFmtId="49" fontId="1" fillId="3" borderId="26" xfId="0" applyNumberFormat="1" applyFont="1" applyFill="1" applyBorder="1" applyAlignment="1" applyProtection="1">
      <alignment horizontal="center" vertical="center"/>
      <protection locked="0"/>
    </xf>
    <xf numFmtId="49" fontId="2" fillId="2" borderId="26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left" vertical="center"/>
    </xf>
    <xf numFmtId="0" fontId="0" fillId="0" borderId="0" xfId="0"/>
    <xf numFmtId="49" fontId="2" fillId="2" borderId="24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center"/>
    </xf>
    <xf numFmtId="0" fontId="9" fillId="0" borderId="0" xfId="0" applyFont="1"/>
    <xf numFmtId="0" fontId="1" fillId="5" borderId="32" xfId="0" applyFont="1" applyFill="1" applyBorder="1" applyAlignment="1">
      <alignment vertic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8" fillId="8" borderId="33" xfId="2" applyFont="1" applyAlignment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8" fillId="6" borderId="25" xfId="2" applyFont="1" applyFill="1" applyBorder="1" applyAlignment="1">
      <alignment horizontal="center" vertical="center"/>
    </xf>
    <xf numFmtId="0" fontId="8" fillId="8" borderId="22" xfId="2" applyFont="1" applyBorder="1" applyAlignment="1">
      <alignment horizontal="center" vertical="center"/>
    </xf>
    <xf numFmtId="0" fontId="0" fillId="0" borderId="0" xfId="0" applyAlignment="1">
      <alignment wrapText="1"/>
    </xf>
    <xf numFmtId="49" fontId="8" fillId="8" borderId="21" xfId="2" applyNumberFormat="1" applyFont="1" applyBorder="1" applyAlignment="1">
      <alignment horizontal="center" vertical="center"/>
    </xf>
    <xf numFmtId="0" fontId="8" fillId="8" borderId="27" xfId="2" applyFont="1" applyBorder="1" applyAlignment="1">
      <alignment horizontal="center" vertical="center"/>
    </xf>
    <xf numFmtId="0" fontId="0" fillId="0" borderId="22" xfId="0" applyBorder="1"/>
    <xf numFmtId="0" fontId="0" fillId="6" borderId="22" xfId="0" applyFill="1" applyBorder="1"/>
    <xf numFmtId="0" fontId="8" fillId="6" borderId="27" xfId="2" applyFont="1" applyFill="1" applyBorder="1" applyAlignment="1">
      <alignment horizontal="center" vertical="center"/>
    </xf>
    <xf numFmtId="0" fontId="0" fillId="7" borderId="32" xfId="0" applyFill="1" applyBorder="1"/>
    <xf numFmtId="0" fontId="0" fillId="6" borderId="29" xfId="0" applyFill="1" applyBorder="1"/>
    <xf numFmtId="0" fontId="0" fillId="0" borderId="3" xfId="0" applyBorder="1"/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 applyProtection="1">
      <alignment horizontal="center" vertical="center"/>
      <protection locked="0"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49" fontId="2" fillId="7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 applyProtection="1">
      <alignment horizontal="center" vertical="center"/>
      <protection locked="0"/>
    </xf>
    <xf numFmtId="49" fontId="2" fillId="7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5" fillId="2" borderId="22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32">
    <cellStyle name="Berekening" xfId="2" builtinId="22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Standaard" xfId="0" builtinId="0"/>
    <cellStyle name="Standaard 2" xfId="1"/>
    <cellStyle name="Standaard 3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EF33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CCCC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CC"/>
      <color rgb="FFAFD4ED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5-11%20Uitslagen%20Vinkeve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an%202019-4-13%20Uitslagen%20Kudelstaart%20voor%20Fri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VCH Smash</v>
          </cell>
        </row>
        <row r="5">
          <cell r="B5" t="str">
            <v>6-A2</v>
          </cell>
          <cell r="C5" t="str">
            <v>VVO Sterren</v>
          </cell>
        </row>
        <row r="6">
          <cell r="B6" t="str">
            <v>6-A3</v>
          </cell>
          <cell r="C6" t="str">
            <v>AMVJ/Mart.Orka's</v>
          </cell>
        </row>
        <row r="7">
          <cell r="B7" t="str">
            <v>6-A4</v>
          </cell>
          <cell r="C7" t="str">
            <v>VVO Regenboog</v>
          </cell>
        </row>
        <row r="9">
          <cell r="B9" t="str">
            <v>6-B1</v>
          </cell>
          <cell r="C9" t="str">
            <v>Atalante Teampower</v>
          </cell>
        </row>
        <row r="10">
          <cell r="B10" t="str">
            <v>6-B2</v>
          </cell>
          <cell r="C10" t="str">
            <v>AMVJ/Mart. Waterratjes</v>
          </cell>
        </row>
        <row r="11">
          <cell r="B11" t="str">
            <v>6-B3</v>
          </cell>
          <cell r="C11" t="str">
            <v>SV. Power</v>
          </cell>
        </row>
        <row r="12">
          <cell r="B12" t="str">
            <v>6-B4</v>
          </cell>
          <cell r="C12" t="str">
            <v>VCH Spike</v>
          </cell>
        </row>
        <row r="14">
          <cell r="B14" t="str">
            <v>6-C1</v>
          </cell>
          <cell r="C14" t="str">
            <v>VHZ Ace</v>
          </cell>
        </row>
        <row r="15">
          <cell r="B15" t="str">
            <v>6-C2</v>
          </cell>
          <cell r="C15" t="str">
            <v>AMVJ/Mart. Koraalduivels</v>
          </cell>
        </row>
        <row r="16">
          <cell r="B16" t="str">
            <v>6-C3</v>
          </cell>
          <cell r="C16" t="str">
            <v>Atalante Volleychamps</v>
          </cell>
        </row>
        <row r="17">
          <cell r="B17" t="str">
            <v>6-C4</v>
          </cell>
          <cell r="C17" t="str">
            <v>SV Toppers</v>
          </cell>
        </row>
        <row r="18">
          <cell r="B18" t="str">
            <v>6-C5</v>
          </cell>
          <cell r="C18" t="str">
            <v>VCH Pass</v>
          </cell>
        </row>
        <row r="19">
          <cell r="B19" t="str">
            <v>6-C6</v>
          </cell>
          <cell r="C19" t="str">
            <v>SV. Duikers</v>
          </cell>
        </row>
        <row r="21">
          <cell r="B21" t="str">
            <v>4-A1</v>
          </cell>
          <cell r="C21" t="str">
            <v>Heemstede Superstars</v>
          </cell>
        </row>
        <row r="22">
          <cell r="B22" t="str">
            <v>4-A2</v>
          </cell>
          <cell r="C22" t="str">
            <v>VCH Set Up</v>
          </cell>
        </row>
        <row r="23">
          <cell r="B23" t="str">
            <v>4-A3</v>
          </cell>
          <cell r="C23" t="str">
            <v>VCH Serve</v>
          </cell>
        </row>
        <row r="24">
          <cell r="B24" t="str">
            <v>4-A4</v>
          </cell>
          <cell r="C24" t="str">
            <v>VHZ Side Out</v>
          </cell>
        </row>
        <row r="26">
          <cell r="B26" t="str">
            <v>4-B1</v>
          </cell>
          <cell r="C26" t="str">
            <v>VCH Rally</v>
          </cell>
        </row>
        <row r="27">
          <cell r="B27" t="str">
            <v>4-B2</v>
          </cell>
          <cell r="C27" t="str">
            <v>VVO Bliksem</v>
          </cell>
        </row>
        <row r="28">
          <cell r="B28" t="str">
            <v>4-B3</v>
          </cell>
          <cell r="C28" t="str">
            <v>SAS Power</v>
          </cell>
        </row>
        <row r="29">
          <cell r="B29" t="str">
            <v>4-B4</v>
          </cell>
          <cell r="C29" t="str">
            <v>Atalante Volleytoppers</v>
          </cell>
        </row>
        <row r="31">
          <cell r="B31" t="str">
            <v>4-C1</v>
          </cell>
          <cell r="C31" t="str">
            <v>VCH Time Out</v>
          </cell>
        </row>
        <row r="32">
          <cell r="B32" t="str">
            <v>4-C2</v>
          </cell>
          <cell r="C32" t="str">
            <v>VCH Pancake</v>
          </cell>
        </row>
        <row r="33">
          <cell r="B33" t="str">
            <v>4-C3</v>
          </cell>
          <cell r="C33" t="str">
            <v>VCH Dive</v>
          </cell>
        </row>
        <row r="34">
          <cell r="B34" t="str">
            <v>4-C4</v>
          </cell>
          <cell r="C34" t="str">
            <v>VCH Block</v>
          </cell>
        </row>
        <row r="36">
          <cell r="B36" t="str">
            <v>3-A1</v>
          </cell>
          <cell r="C36" t="str">
            <v>VCH Push</v>
          </cell>
        </row>
        <row r="37">
          <cell r="B37" t="str">
            <v>3-A2</v>
          </cell>
          <cell r="C37" t="str">
            <v>VVO Sneeuwvlokken</v>
          </cell>
        </row>
        <row r="38">
          <cell r="B38" t="str">
            <v>3-A3</v>
          </cell>
          <cell r="C38" t="str">
            <v>Heemstede Kanjers</v>
          </cell>
        </row>
        <row r="39">
          <cell r="B39" t="str">
            <v>3-A4</v>
          </cell>
          <cell r="C39" t="str">
            <v>VHZ Touche</v>
          </cell>
        </row>
        <row r="41">
          <cell r="B41" t="str">
            <v>3-B1</v>
          </cell>
          <cell r="C41" t="str">
            <v>SAS Smash</v>
          </cell>
        </row>
        <row r="42">
          <cell r="B42" t="str">
            <v>3-B2</v>
          </cell>
          <cell r="C42" t="str">
            <v>Oradi</v>
          </cell>
        </row>
        <row r="43">
          <cell r="B43" t="str">
            <v>3-B3</v>
          </cell>
          <cell r="C43" t="str">
            <v>VHZ Dink</v>
          </cell>
        </row>
        <row r="44">
          <cell r="B44" t="str">
            <v>3-B4</v>
          </cell>
          <cell r="C44" t="str">
            <v>AMVJ/Mart. Piranha's</v>
          </cell>
        </row>
        <row r="45">
          <cell r="B45" t="str">
            <v>3-B5</v>
          </cell>
          <cell r="C45" t="str">
            <v>SV Smashers</v>
          </cell>
        </row>
        <row r="47">
          <cell r="B47" t="str">
            <v>2-A1</v>
          </cell>
          <cell r="C47" t="str">
            <v>VHZ Spike</v>
          </cell>
        </row>
        <row r="48">
          <cell r="B48" t="str">
            <v>2-A2</v>
          </cell>
          <cell r="C48" t="str">
            <v>Atalante Ministars</v>
          </cell>
        </row>
        <row r="49">
          <cell r="B49" t="str">
            <v>2-A3</v>
          </cell>
          <cell r="C49" t="str">
            <v>AMVJ/Mart. Zeepaardjes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N12">
            <v>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NIV.6"/>
    </sheetNames>
    <sheetDataSet>
      <sheetData sheetId="0" refreshError="1"/>
      <sheetData sheetId="1" refreshError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Het Gevaar</v>
          </cell>
        </row>
        <row r="5">
          <cell r="B5" t="str">
            <v>6-A2</v>
          </cell>
          <cell r="C5" t="str">
            <v>Sp.Stad Volleyknallers</v>
          </cell>
        </row>
        <row r="6">
          <cell r="B6" t="str">
            <v>6-A3</v>
          </cell>
          <cell r="C6" t="str">
            <v>Sp.Stad Smashing Girls</v>
          </cell>
        </row>
        <row r="7">
          <cell r="B7" t="str">
            <v>6-A4</v>
          </cell>
          <cell r="C7" t="str">
            <v>Sp.Stad Volleykonijnen</v>
          </cell>
        </row>
        <row r="9">
          <cell r="B9" t="str">
            <v>6-B1</v>
          </cell>
          <cell r="C9" t="str">
            <v>AMVJ/Mart.Orka's</v>
          </cell>
        </row>
        <row r="10">
          <cell r="B10" t="str">
            <v>6-B2</v>
          </cell>
          <cell r="C10" t="str">
            <v>VVO Regenboog</v>
          </cell>
        </row>
        <row r="11">
          <cell r="B11" t="str">
            <v>6-B3</v>
          </cell>
          <cell r="C11" t="str">
            <v>Sp.Stad VC Honger</v>
          </cell>
        </row>
        <row r="12">
          <cell r="B12" t="str">
            <v>6-B4</v>
          </cell>
          <cell r="C12" t="str">
            <v>VCH Smash</v>
          </cell>
        </row>
        <row r="14">
          <cell r="B14" t="str">
            <v>6-C1</v>
          </cell>
          <cell r="C14" t="str">
            <v>AMVJ/Mart. Waterratjes</v>
          </cell>
        </row>
        <row r="15">
          <cell r="B15" t="str">
            <v>6-C2</v>
          </cell>
          <cell r="C15" t="str">
            <v>SV. Power</v>
          </cell>
        </row>
        <row r="16">
          <cell r="B16" t="str">
            <v>6-C3</v>
          </cell>
          <cell r="C16" t="str">
            <v>VCH Spike</v>
          </cell>
        </row>
        <row r="17">
          <cell r="B17" t="str">
            <v>6-C4</v>
          </cell>
          <cell r="C17" t="str">
            <v>VVO Sterren</v>
          </cell>
        </row>
        <row r="19">
          <cell r="B19" t="str">
            <v>6-D1</v>
          </cell>
          <cell r="C19" t="str">
            <v>Atalante Teampower</v>
          </cell>
        </row>
        <row r="20">
          <cell r="B20" t="str">
            <v>6-D2</v>
          </cell>
          <cell r="C20" t="str">
            <v>SV Toppers</v>
          </cell>
        </row>
        <row r="21">
          <cell r="B21" t="str">
            <v>6-D3</v>
          </cell>
          <cell r="C21" t="str">
            <v>Sp.Stad Wolfjes</v>
          </cell>
        </row>
        <row r="22">
          <cell r="B22" t="str">
            <v>6-D4</v>
          </cell>
          <cell r="C22" t="str">
            <v>Sp.Stad Volleyninja's</v>
          </cell>
        </row>
        <row r="24">
          <cell r="B24" t="str">
            <v>6-E1</v>
          </cell>
          <cell r="C24" t="str">
            <v>VCH Pass</v>
          </cell>
        </row>
        <row r="25">
          <cell r="B25" t="str">
            <v>6-E2</v>
          </cell>
          <cell r="C25" t="str">
            <v>VHZ Ace</v>
          </cell>
        </row>
        <row r="26">
          <cell r="B26" t="str">
            <v>6-E3</v>
          </cell>
          <cell r="C26" t="str">
            <v>AMVJ/Mart. Koraalduivels</v>
          </cell>
        </row>
        <row r="27">
          <cell r="B27" t="str">
            <v>6-E4</v>
          </cell>
          <cell r="C27" t="str">
            <v>Atalante Volleychamps</v>
          </cell>
        </row>
        <row r="29">
          <cell r="B29" t="str">
            <v>6-F1</v>
          </cell>
          <cell r="C29" t="str">
            <v>SV. Duikers</v>
          </cell>
        </row>
        <row r="30">
          <cell r="B30" t="str">
            <v>6-F2</v>
          </cell>
          <cell r="C30" t="str">
            <v>Sp.Stad Volleygirls</v>
          </cell>
        </row>
        <row r="31">
          <cell r="B31" t="str">
            <v>6-F3</v>
          </cell>
          <cell r="C31" t="str">
            <v>Sp.Stad Elma</v>
          </cell>
        </row>
        <row r="32">
          <cell r="B32" t="str">
            <v>6-F4</v>
          </cell>
          <cell r="C32" t="str">
            <v>Sp.Stad Zeehondjes</v>
          </cell>
        </row>
        <row r="34">
          <cell r="B34" t="str">
            <v>4-A1</v>
          </cell>
          <cell r="C34" t="str">
            <v>Heemstede Superstars</v>
          </cell>
        </row>
        <row r="35">
          <cell r="B35" t="str">
            <v>4-A2</v>
          </cell>
          <cell r="C35" t="str">
            <v>Sp.Stad Volleyboys</v>
          </cell>
        </row>
        <row r="36">
          <cell r="B36" t="str">
            <v>4-A3</v>
          </cell>
          <cell r="C36" t="str">
            <v>Sp.Stad Girlpower</v>
          </cell>
        </row>
        <row r="37">
          <cell r="B37" t="str">
            <v>4-A4</v>
          </cell>
          <cell r="C37" t="str">
            <v>Sp.Stad Banaanblokkers</v>
          </cell>
        </row>
        <row r="39">
          <cell r="B39" t="str">
            <v>4-B1</v>
          </cell>
          <cell r="C39" t="str">
            <v>VCH Set Up</v>
          </cell>
        </row>
        <row r="40">
          <cell r="B40" t="str">
            <v>4-B2</v>
          </cell>
          <cell r="C40" t="str">
            <v>Sp.Stad Springbokken 2</v>
          </cell>
        </row>
        <row r="41">
          <cell r="B41" t="str">
            <v>4-B3</v>
          </cell>
          <cell r="C41" t="str">
            <v>SAS Power</v>
          </cell>
        </row>
        <row r="42">
          <cell r="B42" t="str">
            <v>4-B4</v>
          </cell>
          <cell r="C42" t="str">
            <v>Atalante Volleytoppers</v>
          </cell>
        </row>
        <row r="44">
          <cell r="B44" t="str">
            <v>4-C1</v>
          </cell>
          <cell r="C44" t="str">
            <v>Sp.Stad Volleyqueens</v>
          </cell>
        </row>
        <row r="45">
          <cell r="B45" t="str">
            <v>4-C2</v>
          </cell>
          <cell r="C45" t="str">
            <v>VCH Serve</v>
          </cell>
        </row>
        <row r="46">
          <cell r="B46" t="str">
            <v>4-C3</v>
          </cell>
          <cell r="C46" t="str">
            <v>VHZ Side Out</v>
          </cell>
        </row>
        <row r="47">
          <cell r="B47" t="str">
            <v>4-C4</v>
          </cell>
          <cell r="C47" t="str">
            <v>Sp.Stad Springbokken 1</v>
          </cell>
        </row>
        <row r="49">
          <cell r="B49" t="str">
            <v>4-D1</v>
          </cell>
          <cell r="C49" t="str">
            <v>VCH Pancake</v>
          </cell>
        </row>
        <row r="50">
          <cell r="B50" t="str">
            <v>4-D2</v>
          </cell>
          <cell r="C50" t="str">
            <v>VCH Dive</v>
          </cell>
        </row>
        <row r="51">
          <cell r="B51" t="str">
            <v>4-D3</v>
          </cell>
          <cell r="C51" t="str">
            <v>VCH Block</v>
          </cell>
        </row>
        <row r="52">
          <cell r="B52" t="str">
            <v>4-D4</v>
          </cell>
          <cell r="C52" t="str">
            <v>VCH Rally</v>
          </cell>
        </row>
        <row r="53">
          <cell r="B53" t="str">
            <v>4-D5</v>
          </cell>
          <cell r="C53" t="str">
            <v>VCH Time Out</v>
          </cell>
        </row>
        <row r="54">
          <cell r="B54" t="str">
            <v>4-D6</v>
          </cell>
          <cell r="C54" t="str">
            <v>VVO Bliksem</v>
          </cell>
        </row>
        <row r="56">
          <cell r="B56" t="str">
            <v>3-A1</v>
          </cell>
          <cell r="C56" t="str">
            <v>Sp. Stad Knallers</v>
          </cell>
        </row>
        <row r="57">
          <cell r="B57" t="str">
            <v>3-A2</v>
          </cell>
          <cell r="C57" t="str">
            <v>VVO Sneeuwvlokken</v>
          </cell>
        </row>
        <row r="58">
          <cell r="B58" t="str">
            <v>3-A3</v>
          </cell>
          <cell r="C58" t="str">
            <v>Heemstede Kanjers</v>
          </cell>
        </row>
        <row r="59">
          <cell r="B59" t="str">
            <v>3-A4</v>
          </cell>
          <cell r="C59" t="str">
            <v>VHZ Touche</v>
          </cell>
        </row>
        <row r="61">
          <cell r="B61" t="str">
            <v>3-B1</v>
          </cell>
          <cell r="C61" t="str">
            <v>Oradi</v>
          </cell>
        </row>
        <row r="62">
          <cell r="B62" t="str">
            <v>3-B2</v>
          </cell>
          <cell r="C62" t="str">
            <v>SAS Smash</v>
          </cell>
        </row>
        <row r="63">
          <cell r="B63" t="str">
            <v>3-B3</v>
          </cell>
          <cell r="C63" t="str">
            <v>VCH Push</v>
          </cell>
        </row>
        <row r="64">
          <cell r="B64" t="str">
            <v>3-B4</v>
          </cell>
          <cell r="C64" t="str">
            <v>VHZ Dink</v>
          </cell>
        </row>
        <row r="65">
          <cell r="B65" t="str">
            <v>3-B5</v>
          </cell>
          <cell r="C65" t="str">
            <v>AMVJ/Mart. Piranha's</v>
          </cell>
        </row>
        <row r="66">
          <cell r="B66" t="str">
            <v>3-B6</v>
          </cell>
          <cell r="C66" t="str">
            <v>SV Smashers</v>
          </cell>
        </row>
        <row r="68">
          <cell r="B68" t="str">
            <v>2-A1</v>
          </cell>
          <cell r="C68" t="str">
            <v>VHZ Spike</v>
          </cell>
        </row>
        <row r="69">
          <cell r="B69" t="str">
            <v>2-A2</v>
          </cell>
          <cell r="C69" t="str">
            <v>VVO Zonnen</v>
          </cell>
        </row>
        <row r="70">
          <cell r="B70" t="str">
            <v>2-A3</v>
          </cell>
          <cell r="C70" t="str">
            <v>AMVJ/Mart. Zeepaardjes</v>
          </cell>
        </row>
        <row r="71">
          <cell r="B71" t="str">
            <v>2-A4</v>
          </cell>
          <cell r="C71" t="str">
            <v>Sp.Stad Sterrenteam</v>
          </cell>
        </row>
        <row r="72">
          <cell r="B72" t="str">
            <v>2-A5</v>
          </cell>
          <cell r="C72" t="str">
            <v>Sp.Stad Manenteam</v>
          </cell>
        </row>
        <row r="73">
          <cell r="B73" t="str">
            <v>2-A6</v>
          </cell>
          <cell r="C73" t="str">
            <v>Sp.Stad Iniminies</v>
          </cell>
        </row>
        <row r="74">
          <cell r="B74" t="str">
            <v>2-A7</v>
          </cell>
          <cell r="C74" t="str">
            <v>Sp.Stad Inimaxis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B2:T71"/>
  <sheetViews>
    <sheetView topLeftCell="B1" workbookViewId="0">
      <selection activeCell="C25" sqref="C25"/>
    </sheetView>
  </sheetViews>
  <sheetFormatPr defaultColWidth="8.7109375" defaultRowHeight="12.75"/>
  <cols>
    <col min="1" max="1" width="2.42578125" customWidth="1"/>
    <col min="2" max="2" width="7.7109375" customWidth="1"/>
    <col min="3" max="3" width="24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4.7109375" customWidth="1"/>
    <col min="11" max="11" width="7.7109375" customWidth="1"/>
    <col min="12" max="12" width="8.42578125" bestFit="1" customWidth="1"/>
    <col min="13" max="13" width="10.7109375" bestFit="1" customWidth="1"/>
    <col min="14" max="15" width="7.7109375" customWidth="1"/>
  </cols>
  <sheetData>
    <row r="2" spans="2:20" ht="22.15" customHeight="1" thickBot="1">
      <c r="B2" s="39"/>
      <c r="C2" s="39" t="s">
        <v>69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0" ht="22.15" customHeight="1">
      <c r="B3" s="78" t="s">
        <v>45</v>
      </c>
      <c r="C3" s="92" t="s">
        <v>38</v>
      </c>
      <c r="D3" s="71" t="str">
        <f>+C5</f>
        <v>VHZ Spike</v>
      </c>
      <c r="E3" s="75"/>
      <c r="F3" s="71" t="str">
        <f>+C7</f>
        <v>Atalante Ministars</v>
      </c>
      <c r="G3" s="75"/>
      <c r="H3" s="71" t="str">
        <f>+C9</f>
        <v>AMVJ/Mart. Zeepaardjes</v>
      </c>
      <c r="I3" s="75"/>
      <c r="J3" s="71">
        <f>+C11</f>
        <v>0</v>
      </c>
      <c r="K3" s="75"/>
      <c r="L3" s="71">
        <f>+C13</f>
        <v>0</v>
      </c>
      <c r="M3" s="72"/>
      <c r="N3" s="48">
        <f>+C15</f>
        <v>0</v>
      </c>
      <c r="O3" s="48"/>
      <c r="P3" s="71"/>
      <c r="Q3" s="72"/>
      <c r="R3" s="71" t="s">
        <v>39</v>
      </c>
      <c r="S3" s="75"/>
      <c r="T3" s="78" t="s">
        <v>40</v>
      </c>
    </row>
    <row r="4" spans="2:20" ht="22.15" customHeight="1" thickBot="1">
      <c r="B4" s="79"/>
      <c r="C4" s="93"/>
      <c r="D4" s="76"/>
      <c r="E4" s="77"/>
      <c r="F4" s="76"/>
      <c r="G4" s="77"/>
      <c r="H4" s="76"/>
      <c r="I4" s="77"/>
      <c r="J4" s="76"/>
      <c r="K4" s="77"/>
      <c r="L4" s="73"/>
      <c r="M4" s="74"/>
      <c r="N4" s="49"/>
      <c r="O4" s="50"/>
      <c r="P4" s="73"/>
      <c r="Q4" s="74"/>
      <c r="R4" s="76"/>
      <c r="S4" s="77"/>
      <c r="T4" s="79"/>
    </row>
    <row r="5" spans="2:20" ht="22.15" customHeight="1">
      <c r="B5" s="81" t="s">
        <v>24</v>
      </c>
      <c r="C5" s="83" t="str">
        <f>IFERROR(VLOOKUP(B5,[1]teams!$B$1:$C$77,2,FALSE),"")</f>
        <v>VHZ Spike</v>
      </c>
      <c r="D5" s="64"/>
      <c r="E5" s="21"/>
      <c r="F5" s="90">
        <v>6</v>
      </c>
      <c r="G5" s="11">
        <v>27</v>
      </c>
      <c r="H5" s="80">
        <v>4</v>
      </c>
      <c r="I5" s="11">
        <v>-17</v>
      </c>
      <c r="J5" s="80"/>
      <c r="K5" s="11"/>
      <c r="L5" s="80"/>
      <c r="M5" s="11"/>
      <c r="N5" s="55"/>
      <c r="O5" s="4"/>
      <c r="P5" s="80"/>
      <c r="Q5" s="5"/>
      <c r="R5" s="64">
        <f>IF(AND(D5="",F5="",H5="",J5="",L5="",P5=""),"",D5+F5+H5+J5+L5+P5)</f>
        <v>10</v>
      </c>
      <c r="S5" s="15">
        <f>IF(AND(E5="",G5="",I5="",K5="",M5="",Q5=""),"",E5+G5+I5+K5+M5+Q5)</f>
        <v>10</v>
      </c>
      <c r="T5" s="66" t="s">
        <v>67</v>
      </c>
    </row>
    <row r="6" spans="2:20" ht="22.15" customHeight="1" thickBot="1">
      <c r="B6" s="82"/>
      <c r="C6" s="84"/>
      <c r="D6" s="89"/>
      <c r="E6" s="24"/>
      <c r="F6" s="91"/>
      <c r="G6" s="2"/>
      <c r="H6" s="63"/>
      <c r="I6" s="2"/>
      <c r="J6" s="63"/>
      <c r="K6" s="2"/>
      <c r="L6" s="63"/>
      <c r="M6" s="2"/>
      <c r="N6" s="56"/>
      <c r="O6" s="2"/>
      <c r="P6" s="63"/>
      <c r="Q6" s="12"/>
      <c r="R6" s="65"/>
      <c r="S6" s="9"/>
      <c r="T6" s="67"/>
    </row>
    <row r="7" spans="2:20" ht="22.15" customHeight="1">
      <c r="B7" s="81" t="s">
        <v>25</v>
      </c>
      <c r="C7" s="83" t="str">
        <f>IFERROR(VLOOKUP(B7,[1]teams!$B$1:$C$77,2,FALSE),"")</f>
        <v>Atalante Ministars</v>
      </c>
      <c r="D7" s="85">
        <v>2</v>
      </c>
      <c r="E7" s="19">
        <v>-27</v>
      </c>
      <c r="F7" s="87"/>
      <c r="G7" s="10"/>
      <c r="H7" s="62">
        <v>6</v>
      </c>
      <c r="I7" s="6">
        <v>39</v>
      </c>
      <c r="J7" s="94"/>
      <c r="K7" s="6"/>
      <c r="L7" s="62"/>
      <c r="M7" s="6"/>
      <c r="N7" s="51"/>
      <c r="O7" s="6"/>
      <c r="P7" s="62"/>
      <c r="Q7" s="7"/>
      <c r="R7" s="64">
        <f>IF(AND(D7="",F7="",H7="",J7="",L7="",P7=""),"",D7+F7+H7+J7+L7+P7)</f>
        <v>8</v>
      </c>
      <c r="S7" s="15">
        <f>IF(AND(E7="",G7="",I7="",K7="",M7="",Q7=""),"",E7+G7+I7+K7+M7+Q7)</f>
        <v>12</v>
      </c>
      <c r="T7" s="66" t="s">
        <v>31</v>
      </c>
    </row>
    <row r="8" spans="2:20" ht="22.15" customHeight="1" thickBot="1">
      <c r="B8" s="82"/>
      <c r="C8" s="84"/>
      <c r="D8" s="86"/>
      <c r="E8" s="18"/>
      <c r="F8" s="88"/>
      <c r="G8" s="8"/>
      <c r="H8" s="63"/>
      <c r="I8" s="2"/>
      <c r="J8" s="95"/>
      <c r="K8" s="2"/>
      <c r="L8" s="63"/>
      <c r="M8" s="2"/>
      <c r="N8" s="57"/>
      <c r="O8" s="2"/>
      <c r="P8" s="63"/>
      <c r="Q8" s="12"/>
      <c r="R8" s="65"/>
      <c r="S8" s="9"/>
      <c r="T8" s="67"/>
    </row>
    <row r="9" spans="2:20" ht="22.15" customHeight="1">
      <c r="B9" s="81" t="s">
        <v>32</v>
      </c>
      <c r="C9" s="83" t="str">
        <f>IFERROR(VLOOKUP(B9,[1]teams!$B$1:$C$77,2,FALSE),"")</f>
        <v>AMVJ/Mart. Zeepaardjes</v>
      </c>
      <c r="D9" s="97">
        <v>4</v>
      </c>
      <c r="E9" s="52">
        <v>17</v>
      </c>
      <c r="F9" s="99">
        <v>2</v>
      </c>
      <c r="G9" s="4">
        <v>-39</v>
      </c>
      <c r="H9" s="101"/>
      <c r="I9" s="22"/>
      <c r="J9" s="99"/>
      <c r="K9" s="4"/>
      <c r="L9" s="68"/>
      <c r="M9" s="4"/>
      <c r="N9" s="58"/>
      <c r="O9" s="6"/>
      <c r="P9" s="68"/>
      <c r="Q9" s="13"/>
      <c r="R9" s="64">
        <f>IF(AND(D9="",F9="",H9="",J9="",L9="",P9=""),"",D9+F9+H9+J9+L9+P9)</f>
        <v>6</v>
      </c>
      <c r="S9" s="15">
        <f>IF(AND(E9="",G9="",I9="",K9="",M9="",Q9=""),"",E9+G9+I9+K9+M9+Q9)</f>
        <v>-22</v>
      </c>
      <c r="T9" s="66" t="s">
        <v>0</v>
      </c>
    </row>
    <row r="10" spans="2:20" ht="22.15" customHeight="1" thickBot="1">
      <c r="B10" s="96"/>
      <c r="C10" s="84"/>
      <c r="D10" s="98"/>
      <c r="E10" s="20"/>
      <c r="F10" s="100"/>
      <c r="G10" s="3"/>
      <c r="H10" s="102"/>
      <c r="I10" s="59"/>
      <c r="J10" s="100"/>
      <c r="K10" s="3"/>
      <c r="L10" s="69"/>
      <c r="M10" s="3"/>
      <c r="N10" s="60"/>
      <c r="O10" s="3"/>
      <c r="P10" s="69"/>
      <c r="Q10" s="61"/>
      <c r="R10" s="65"/>
      <c r="S10" s="9"/>
      <c r="T10" s="70"/>
    </row>
    <row r="11" spans="2:20" ht="22.15" customHeight="1"/>
    <row r="12" spans="2:20" ht="22.15" customHeight="1"/>
    <row r="13" spans="2:20" ht="22.15" customHeight="1"/>
    <row r="14" spans="2:20" ht="22.15" customHeight="1"/>
    <row r="15" spans="2:20" ht="22.15" customHeight="1"/>
    <row r="16" spans="2:20" ht="22.15" customHeight="1"/>
    <row r="17" ht="22.15" customHeight="1"/>
    <row r="18" ht="22.15" customHeight="1"/>
    <row r="19" ht="22.15" customHeight="1"/>
    <row r="20" ht="22.15" customHeight="1"/>
    <row r="21" ht="22.15" customHeight="1"/>
    <row r="22" ht="22.15" customHeight="1"/>
    <row r="23" ht="22.15" customHeight="1"/>
    <row r="24" ht="22.15" customHeight="1"/>
    <row r="25" ht="22.15" customHeight="1"/>
    <row r="26" ht="22.15" customHeight="1"/>
    <row r="27" ht="22.15" customHeight="1"/>
    <row r="28" ht="22.15" customHeight="1"/>
    <row r="29" ht="22.15" customHeight="1"/>
    <row r="30" ht="22.15" customHeight="1"/>
    <row r="31" ht="22.15" customHeight="1"/>
    <row r="32" ht="22.15" customHeight="1"/>
    <row r="33" ht="22.15" customHeight="1"/>
    <row r="34" ht="22.15" customHeight="1"/>
    <row r="35" ht="22.15" customHeight="1"/>
    <row r="36" ht="22.15" customHeight="1"/>
    <row r="37" ht="22.15" customHeight="1"/>
    <row r="38" ht="22.15" customHeight="1"/>
    <row r="39" ht="22.15" customHeight="1"/>
    <row r="40" ht="22.15" customHeight="1"/>
    <row r="41" ht="22.15" customHeight="1"/>
    <row r="42" ht="22.15" customHeight="1"/>
    <row r="43" ht="22.15" customHeight="1"/>
    <row r="44" ht="22.15" customHeight="1"/>
    <row r="45" ht="22.15" customHeight="1"/>
    <row r="46" ht="22.15" customHeight="1"/>
    <row r="47" ht="22.15" customHeight="1"/>
    <row r="48" ht="22.15" customHeight="1"/>
    <row r="49" ht="22.15" customHeight="1"/>
    <row r="50" ht="22.15" customHeight="1"/>
    <row r="51" ht="22.15" customHeight="1"/>
    <row r="52" ht="22.15" customHeight="1"/>
    <row r="53" ht="22.15" customHeight="1"/>
    <row r="54" ht="22.15" customHeight="1"/>
    <row r="55" ht="22.15" customHeight="1"/>
    <row r="56" ht="22.15" customHeight="1"/>
    <row r="57" ht="22.15" customHeight="1"/>
    <row r="58" ht="22.15" customHeight="1"/>
    <row r="59" ht="22.15" customHeight="1"/>
    <row r="60" ht="22.15" customHeight="1"/>
    <row r="61" ht="22.15" customHeight="1"/>
    <row r="62" ht="22.15" customHeight="1"/>
    <row r="63" ht="22.15" customHeight="1"/>
    <row r="64" ht="22.15" customHeight="1"/>
    <row r="65" ht="22.15" customHeight="1"/>
    <row r="66" ht="22.15" customHeight="1"/>
    <row r="67" ht="22.15" customHeight="1"/>
    <row r="68" ht="22.15" customHeight="1"/>
    <row r="69" ht="22.15" customHeight="1"/>
    <row r="70" ht="22.15" customHeight="1"/>
    <row r="71" ht="22.15" customHeight="1"/>
  </sheetData>
  <mergeCells count="40">
    <mergeCell ref="J9:J10"/>
    <mergeCell ref="H7:H8"/>
    <mergeCell ref="B9:B10"/>
    <mergeCell ref="C9:C10"/>
    <mergeCell ref="D9:D10"/>
    <mergeCell ref="F9:F10"/>
    <mergeCell ref="H9:H10"/>
    <mergeCell ref="D3:E4"/>
    <mergeCell ref="F3:G4"/>
    <mergeCell ref="J3:K4"/>
    <mergeCell ref="H3:I4"/>
    <mergeCell ref="J7:J8"/>
    <mergeCell ref="L5:L6"/>
    <mergeCell ref="L7:L8"/>
    <mergeCell ref="L9:L10"/>
    <mergeCell ref="L3:M4"/>
    <mergeCell ref="B7:B8"/>
    <mergeCell ref="C7:C8"/>
    <mergeCell ref="D7:D8"/>
    <mergeCell ref="F7:F8"/>
    <mergeCell ref="B5:B6"/>
    <mergeCell ref="C5:C6"/>
    <mergeCell ref="D5:D6"/>
    <mergeCell ref="F5:F6"/>
    <mergeCell ref="H5:H6"/>
    <mergeCell ref="J5:J6"/>
    <mergeCell ref="B3:B4"/>
    <mergeCell ref="C3:C4"/>
    <mergeCell ref="P3:Q4"/>
    <mergeCell ref="R3:S4"/>
    <mergeCell ref="T3:T4"/>
    <mergeCell ref="R5:R6"/>
    <mergeCell ref="T5:T6"/>
    <mergeCell ref="P5:P6"/>
    <mergeCell ref="P7:P8"/>
    <mergeCell ref="R7:R8"/>
    <mergeCell ref="T7:T8"/>
    <mergeCell ref="P9:P10"/>
    <mergeCell ref="R9:R10"/>
    <mergeCell ref="T9:T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B1:R88"/>
  <sheetViews>
    <sheetView workbookViewId="0">
      <selection activeCell="U32" sqref="U32"/>
    </sheetView>
  </sheetViews>
  <sheetFormatPr defaultColWidth="8.7109375" defaultRowHeight="12.75"/>
  <cols>
    <col min="1" max="1" width="2.42578125" customWidth="1"/>
    <col min="2" max="2" width="7.7109375" customWidth="1"/>
    <col min="3" max="3" width="21.7109375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10.7109375" customWidth="1"/>
    <col min="17" max="17" width="4.7109375" customWidth="1"/>
    <col min="18" max="18" width="14.7109375" customWidth="1"/>
    <col min="19" max="23" width="7.7109375" customWidth="1"/>
  </cols>
  <sheetData>
    <row r="1" spans="2:18">
      <c r="B1" t="s">
        <v>42</v>
      </c>
    </row>
    <row r="3" spans="2:18" ht="13.5" thickBot="1"/>
    <row r="4" spans="2:18" ht="22.15" customHeight="1">
      <c r="B4" s="105" t="s">
        <v>44</v>
      </c>
      <c r="C4" s="119" t="s">
        <v>38</v>
      </c>
      <c r="D4" s="114" t="str">
        <f>+C6</f>
        <v>VCH Push</v>
      </c>
      <c r="E4" s="115"/>
      <c r="F4" s="114" t="str">
        <f>+C8</f>
        <v>VVO Sneeuwvlokken</v>
      </c>
      <c r="G4" s="115"/>
      <c r="H4" s="114" t="str">
        <f>+C10</f>
        <v>Heemstede Kanjers</v>
      </c>
      <c r="I4" s="115"/>
      <c r="J4" s="114" t="str">
        <f>+C12</f>
        <v>VHZ Touche</v>
      </c>
      <c r="K4" s="115"/>
      <c r="L4" s="114" t="str">
        <f>+C14</f>
        <v/>
      </c>
      <c r="M4" s="126"/>
      <c r="N4" s="114" t="str">
        <f>+C16</f>
        <v/>
      </c>
      <c r="O4" s="126"/>
      <c r="P4" s="118" t="s">
        <v>39</v>
      </c>
      <c r="Q4" s="119"/>
      <c r="R4" s="119" t="s">
        <v>40</v>
      </c>
    </row>
    <row r="5" spans="2:18" ht="22.15" customHeight="1" thickBot="1">
      <c r="B5" s="106"/>
      <c r="C5" s="125"/>
      <c r="D5" s="116"/>
      <c r="E5" s="117"/>
      <c r="F5" s="116"/>
      <c r="G5" s="117"/>
      <c r="H5" s="116"/>
      <c r="I5" s="117"/>
      <c r="J5" s="116"/>
      <c r="K5" s="117"/>
      <c r="L5" s="127"/>
      <c r="M5" s="128"/>
      <c r="N5" s="127"/>
      <c r="O5" s="128"/>
      <c r="P5" s="120"/>
      <c r="Q5" s="121"/>
      <c r="R5" s="125"/>
    </row>
    <row r="6" spans="2:18" ht="22.15" customHeight="1">
      <c r="B6" s="105" t="s">
        <v>20</v>
      </c>
      <c r="C6" s="107" t="str">
        <f>IFERROR(VLOOKUP(B6,[1]teams!$B$1:$C$77,2,FALSE),"")</f>
        <v>VCH Push</v>
      </c>
      <c r="D6" s="122"/>
      <c r="E6" s="44"/>
      <c r="F6" s="113">
        <v>4</v>
      </c>
      <c r="G6" s="4">
        <v>5</v>
      </c>
      <c r="H6" s="99">
        <v>0</v>
      </c>
      <c r="I6" s="4">
        <v>-14</v>
      </c>
      <c r="J6" s="99">
        <v>1</v>
      </c>
      <c r="K6" s="4">
        <v>-3</v>
      </c>
      <c r="L6" s="99"/>
      <c r="M6" s="4" t="s">
        <v>26</v>
      </c>
      <c r="N6" s="113"/>
      <c r="O6" s="13"/>
      <c r="P6" s="109">
        <f>+F6+H6+J6</f>
        <v>5</v>
      </c>
      <c r="Q6" s="54">
        <f>+K6+I6+G6+E6</f>
        <v>-12</v>
      </c>
      <c r="R6" s="66" t="s">
        <v>0</v>
      </c>
    </row>
    <row r="7" spans="2:18" ht="22.15" customHeight="1" thickBot="1">
      <c r="B7" s="106"/>
      <c r="C7" s="108"/>
      <c r="D7" s="123"/>
      <c r="E7" s="27"/>
      <c r="F7" s="113"/>
      <c r="G7" s="32"/>
      <c r="H7" s="95"/>
      <c r="I7" s="2"/>
      <c r="J7" s="95"/>
      <c r="K7" s="2"/>
      <c r="L7" s="95"/>
      <c r="M7" s="2"/>
      <c r="N7" s="63"/>
      <c r="O7" s="12"/>
      <c r="P7" s="110"/>
      <c r="Q7" s="14"/>
      <c r="R7" s="67"/>
    </row>
    <row r="8" spans="2:18" ht="22.15" customHeight="1">
      <c r="B8" s="105" t="s">
        <v>21</v>
      </c>
      <c r="C8" s="107" t="str">
        <f>IFERROR(VLOOKUP(B8,[1]teams!$B$1:$C$77,2,FALSE),"")</f>
        <v>VVO Sneeuwvlokken</v>
      </c>
      <c r="D8" s="97">
        <v>0</v>
      </c>
      <c r="E8" s="4">
        <v>-5</v>
      </c>
      <c r="F8" s="111"/>
      <c r="G8" s="34"/>
      <c r="H8" s="99">
        <v>0</v>
      </c>
      <c r="I8" s="6">
        <v>-13</v>
      </c>
      <c r="J8" s="99">
        <v>0</v>
      </c>
      <c r="K8" s="19">
        <v>-22</v>
      </c>
      <c r="L8" s="94"/>
      <c r="M8" s="6"/>
      <c r="N8" s="113"/>
      <c r="O8" s="7"/>
      <c r="P8" s="109">
        <f>+D8+H8+J8</f>
        <v>0</v>
      </c>
      <c r="Q8" s="54">
        <f>+K8+I8+G8+E8</f>
        <v>-40</v>
      </c>
      <c r="R8" s="66" t="s">
        <v>1</v>
      </c>
    </row>
    <row r="9" spans="2:18" ht="22.15" customHeight="1" thickBot="1">
      <c r="B9" s="106"/>
      <c r="C9" s="108"/>
      <c r="D9" s="86"/>
      <c r="E9" s="2"/>
      <c r="F9" s="112"/>
      <c r="G9" s="27"/>
      <c r="H9" s="99"/>
      <c r="I9" s="32"/>
      <c r="J9" s="95"/>
      <c r="K9" s="18"/>
      <c r="L9" s="95"/>
      <c r="M9" s="2"/>
      <c r="N9" s="63"/>
      <c r="O9" s="12"/>
      <c r="P9" s="110"/>
      <c r="Q9" s="14"/>
      <c r="R9" s="67"/>
    </row>
    <row r="10" spans="2:18" ht="22.15" customHeight="1">
      <c r="B10" s="105" t="s">
        <v>22</v>
      </c>
      <c r="C10" s="107" t="str">
        <f>IFERROR(VLOOKUP(B10,[1]teams!$B$1:$C$77,2,FALSE),"")</f>
        <v>Heemstede Kanjers</v>
      </c>
      <c r="D10" s="97">
        <v>4</v>
      </c>
      <c r="E10" s="46">
        <v>14</v>
      </c>
      <c r="F10" s="99">
        <v>4</v>
      </c>
      <c r="G10" s="6">
        <v>13</v>
      </c>
      <c r="H10" s="111"/>
      <c r="I10" s="34"/>
      <c r="J10" s="94">
        <v>0</v>
      </c>
      <c r="K10" s="6">
        <v>-6</v>
      </c>
      <c r="L10" s="94"/>
      <c r="M10" s="6"/>
      <c r="N10" s="113"/>
      <c r="O10" s="7"/>
      <c r="P10" s="109">
        <f>+F10+D10+J10</f>
        <v>8</v>
      </c>
      <c r="Q10" s="54">
        <f>+K10+I10+G10+E10</f>
        <v>21</v>
      </c>
      <c r="R10" s="66" t="s">
        <v>31</v>
      </c>
    </row>
    <row r="11" spans="2:18" ht="22.15" customHeight="1" thickBot="1">
      <c r="B11" s="106"/>
      <c r="C11" s="108"/>
      <c r="D11" s="86"/>
      <c r="E11" s="2"/>
      <c r="F11" s="95"/>
      <c r="G11" s="2"/>
      <c r="H11" s="112"/>
      <c r="I11" s="27"/>
      <c r="J11" s="95"/>
      <c r="K11" s="2"/>
      <c r="L11" s="95"/>
      <c r="M11" s="2"/>
      <c r="N11" s="63"/>
      <c r="O11" s="12"/>
      <c r="P11" s="110"/>
      <c r="Q11" s="17"/>
      <c r="R11" s="67"/>
    </row>
    <row r="12" spans="2:18" ht="22.15" customHeight="1">
      <c r="B12" s="105" t="s">
        <v>23</v>
      </c>
      <c r="C12" s="107" t="str">
        <f>IFERROR(VLOOKUP(B12,[1]teams!$B$1:$C$77,2,FALSE),"")</f>
        <v>VHZ Touche</v>
      </c>
      <c r="D12" s="85">
        <v>3</v>
      </c>
      <c r="E12" s="6">
        <v>3</v>
      </c>
      <c r="F12" s="94">
        <v>4</v>
      </c>
      <c r="G12" s="6">
        <v>22</v>
      </c>
      <c r="H12" s="94">
        <v>4</v>
      </c>
      <c r="I12" s="6">
        <v>6</v>
      </c>
      <c r="J12" s="111"/>
      <c r="K12" s="34"/>
      <c r="L12" s="62"/>
      <c r="M12" s="6"/>
      <c r="N12" s="94"/>
      <c r="O12" s="7"/>
      <c r="P12" s="109">
        <f>+F12+H12+D12</f>
        <v>11</v>
      </c>
      <c r="Q12" s="54">
        <f>+K12+I12+G12+E12</f>
        <v>31</v>
      </c>
      <c r="R12" s="66" t="s">
        <v>67</v>
      </c>
    </row>
    <row r="13" spans="2:18" ht="22.15" customHeight="1" thickBot="1">
      <c r="B13" s="106"/>
      <c r="C13" s="108"/>
      <c r="D13" s="86"/>
      <c r="E13" s="2"/>
      <c r="F13" s="95"/>
      <c r="G13" s="2"/>
      <c r="H13" s="95"/>
      <c r="I13" s="2"/>
      <c r="J13" s="112"/>
      <c r="K13" s="27"/>
      <c r="L13" s="63"/>
      <c r="M13" s="2"/>
      <c r="N13" s="95"/>
      <c r="O13" s="12"/>
      <c r="P13" s="110"/>
      <c r="Q13" s="14"/>
      <c r="R13" s="67"/>
    </row>
    <row r="14" spans="2:18" ht="22.15" customHeight="1">
      <c r="B14" s="105" t="s">
        <v>33</v>
      </c>
      <c r="C14" s="107" t="str">
        <f>IFERROR(VLOOKUP(B14,[1]teams!$B$1:$C$77,2,FALSE),"")</f>
        <v/>
      </c>
      <c r="D14" s="85"/>
      <c r="E14" s="6"/>
      <c r="F14" s="94"/>
      <c r="G14" s="6"/>
      <c r="H14" s="94"/>
      <c r="I14" s="6"/>
      <c r="J14" s="94"/>
      <c r="K14" s="6"/>
      <c r="L14" s="111"/>
      <c r="M14" s="34"/>
      <c r="N14" s="62"/>
      <c r="O14" s="7"/>
      <c r="P14" s="109"/>
      <c r="Q14" s="4">
        <f>+K14+I14+G14</f>
        <v>0</v>
      </c>
      <c r="R14" s="66"/>
    </row>
    <row r="15" spans="2:18" ht="22.15" customHeight="1" thickBot="1">
      <c r="B15" s="106"/>
      <c r="C15" s="108"/>
      <c r="D15" s="86"/>
      <c r="E15" s="2"/>
      <c r="F15" s="95"/>
      <c r="G15" s="2"/>
      <c r="H15" s="95"/>
      <c r="I15" s="2"/>
      <c r="J15" s="95"/>
      <c r="K15" s="2"/>
      <c r="L15" s="112"/>
      <c r="M15" s="27"/>
      <c r="N15" s="63"/>
      <c r="O15" s="12"/>
      <c r="P15" s="110"/>
      <c r="Q15" s="14"/>
      <c r="R15" s="67"/>
    </row>
    <row r="16" spans="2:18" ht="22.15" customHeight="1">
      <c r="B16" s="105" t="s">
        <v>46</v>
      </c>
      <c r="C16" s="107" t="str">
        <f>IFERROR(VLOOKUP(B16,[1]teams!$B$1:$C$77,2,FALSE),"")</f>
        <v/>
      </c>
      <c r="D16" s="97"/>
      <c r="E16" s="4"/>
      <c r="F16" s="99"/>
      <c r="G16" s="4"/>
      <c r="H16" s="99"/>
      <c r="I16" s="4"/>
      <c r="J16" s="99"/>
      <c r="K16" s="4"/>
      <c r="L16" s="99"/>
      <c r="M16" s="4"/>
      <c r="N16" s="103"/>
      <c r="O16" s="47"/>
      <c r="P16" s="109"/>
      <c r="Q16" s="45"/>
      <c r="R16" s="66"/>
    </row>
    <row r="17" spans="2:18" ht="22.15" customHeight="1" thickBot="1">
      <c r="B17" s="106"/>
      <c r="C17" s="108"/>
      <c r="D17" s="98"/>
      <c r="E17" s="3"/>
      <c r="F17" s="100"/>
      <c r="G17" s="3"/>
      <c r="H17" s="100"/>
      <c r="I17" s="3"/>
      <c r="J17" s="100"/>
      <c r="K17" s="3"/>
      <c r="L17" s="100"/>
      <c r="M17" s="3"/>
      <c r="N17" s="104"/>
      <c r="O17" s="28"/>
      <c r="P17" s="110"/>
      <c r="Q17" s="14"/>
      <c r="R17" s="67"/>
    </row>
    <row r="18" spans="2:18" ht="22.15" customHeight="1" thickBo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2:18" s="39" customFormat="1" ht="22.15" customHeight="1">
      <c r="B19" s="105" t="s">
        <v>44</v>
      </c>
      <c r="C19" s="119" t="s">
        <v>59</v>
      </c>
      <c r="D19" s="114" t="str">
        <f>+C21</f>
        <v>SAS Smash</v>
      </c>
      <c r="E19" s="115"/>
      <c r="F19" s="114" t="str">
        <f>+C23</f>
        <v>Oradi</v>
      </c>
      <c r="G19" s="115"/>
      <c r="H19" s="114" t="str">
        <f>+C25</f>
        <v>VHZ Dink</v>
      </c>
      <c r="I19" s="115"/>
      <c r="J19" s="114" t="str">
        <f>+C27</f>
        <v>AMVJ/Mart. Piranha's</v>
      </c>
      <c r="K19" s="115"/>
      <c r="L19" s="114" t="str">
        <f>+C29</f>
        <v>SV Smashers</v>
      </c>
      <c r="M19" s="126"/>
      <c r="N19" s="114" t="str">
        <f>+C31</f>
        <v/>
      </c>
      <c r="O19" s="126"/>
      <c r="P19" s="118" t="s">
        <v>39</v>
      </c>
      <c r="Q19" s="119"/>
      <c r="R19" s="119" t="s">
        <v>40</v>
      </c>
    </row>
    <row r="20" spans="2:18" s="39" customFormat="1" ht="22.15" customHeight="1" thickBot="1">
      <c r="B20" s="106"/>
      <c r="C20" s="125"/>
      <c r="D20" s="116"/>
      <c r="E20" s="117"/>
      <c r="F20" s="116"/>
      <c r="G20" s="117"/>
      <c r="H20" s="116"/>
      <c r="I20" s="117"/>
      <c r="J20" s="116"/>
      <c r="K20" s="117"/>
      <c r="L20" s="127"/>
      <c r="M20" s="128"/>
      <c r="N20" s="127"/>
      <c r="O20" s="128"/>
      <c r="P20" s="120"/>
      <c r="Q20" s="121"/>
      <c r="R20" s="125"/>
    </row>
    <row r="21" spans="2:18" s="39" customFormat="1" ht="22.15" customHeight="1">
      <c r="B21" s="105" t="s">
        <v>61</v>
      </c>
      <c r="C21" s="107" t="str">
        <f>IFERROR(VLOOKUP(B21,[1]teams!$B$1:$C$77,2,FALSE),"")</f>
        <v>SAS Smash</v>
      </c>
      <c r="D21" s="122"/>
      <c r="E21" s="44"/>
      <c r="F21" s="113">
        <v>0</v>
      </c>
      <c r="G21" s="4">
        <v>-18</v>
      </c>
      <c r="H21" s="99">
        <v>4</v>
      </c>
      <c r="I21" s="4">
        <v>10</v>
      </c>
      <c r="J21" s="99"/>
      <c r="K21" s="4"/>
      <c r="L21" s="99">
        <v>4</v>
      </c>
      <c r="M21" s="4">
        <v>27</v>
      </c>
      <c r="N21" s="113"/>
      <c r="O21" s="13"/>
      <c r="P21" s="124">
        <f>+D21+F21+H21+J21+L21</f>
        <v>8</v>
      </c>
      <c r="Q21" s="45">
        <f>+M21+K21+I21+G21+E21</f>
        <v>19</v>
      </c>
      <c r="R21" s="66" t="s">
        <v>31</v>
      </c>
    </row>
    <row r="22" spans="2:18" s="39" customFormat="1" ht="22.15" customHeight="1" thickBot="1">
      <c r="B22" s="106"/>
      <c r="C22" s="108"/>
      <c r="D22" s="123"/>
      <c r="E22" s="27"/>
      <c r="F22" s="113"/>
      <c r="G22" s="32"/>
      <c r="H22" s="95"/>
      <c r="I22" s="2"/>
      <c r="J22" s="95"/>
      <c r="K22" s="2"/>
      <c r="L22" s="95"/>
      <c r="M22" s="2"/>
      <c r="N22" s="63"/>
      <c r="O22" s="12"/>
      <c r="P22" s="110"/>
      <c r="Q22" s="14"/>
      <c r="R22" s="67"/>
    </row>
    <row r="23" spans="2:18" s="39" customFormat="1" ht="22.15" customHeight="1">
      <c r="B23" s="105" t="s">
        <v>62</v>
      </c>
      <c r="C23" s="107" t="str">
        <f>IFERROR(VLOOKUP(B23,[1]teams!$B$1:$C$77,2,FALSE),"")</f>
        <v>Oradi</v>
      </c>
      <c r="D23" s="97">
        <v>4</v>
      </c>
      <c r="E23" s="4">
        <v>18</v>
      </c>
      <c r="F23" s="111"/>
      <c r="G23" s="34"/>
      <c r="H23" s="99">
        <v>4</v>
      </c>
      <c r="I23" s="6">
        <v>10</v>
      </c>
      <c r="J23" s="99">
        <v>4</v>
      </c>
      <c r="K23" s="19">
        <v>21</v>
      </c>
      <c r="L23" s="94"/>
      <c r="M23" s="6"/>
      <c r="N23" s="113"/>
      <c r="O23" s="7"/>
      <c r="P23" s="109">
        <f>IF(AND(D23="",F23="",H23="",J23="",L23="",N23=""),"",D23+F23+H23+J23+L23+N23)</f>
        <v>12</v>
      </c>
      <c r="Q23" s="45">
        <f>IF(AND(E23="",G23="",I23="",K23="",M23="",O23=""),"",E23+G23+I23+K23+M23+O23)</f>
        <v>49</v>
      </c>
      <c r="R23" s="66" t="s">
        <v>67</v>
      </c>
    </row>
    <row r="24" spans="2:18" s="39" customFormat="1" ht="22.15" customHeight="1" thickBot="1">
      <c r="B24" s="106"/>
      <c r="C24" s="108"/>
      <c r="D24" s="86"/>
      <c r="E24" s="2"/>
      <c r="F24" s="112"/>
      <c r="G24" s="27"/>
      <c r="H24" s="99"/>
      <c r="I24" s="32"/>
      <c r="J24" s="95"/>
      <c r="K24" s="18"/>
      <c r="L24" s="95"/>
      <c r="M24" s="2"/>
      <c r="N24" s="63"/>
      <c r="O24" s="12"/>
      <c r="P24" s="110"/>
      <c r="Q24" s="14"/>
      <c r="R24" s="67"/>
    </row>
    <row r="25" spans="2:18" s="39" customFormat="1" ht="22.15" customHeight="1">
      <c r="B25" s="105" t="s">
        <v>63</v>
      </c>
      <c r="C25" s="107" t="str">
        <f>IFERROR(VLOOKUP(B25,[1]teams!$B$1:$C$77,2,FALSE),"")</f>
        <v>VHZ Dink</v>
      </c>
      <c r="D25" s="97">
        <v>0</v>
      </c>
      <c r="E25" s="46">
        <v>-10</v>
      </c>
      <c r="F25" s="99">
        <v>0</v>
      </c>
      <c r="G25" s="6">
        <v>-10</v>
      </c>
      <c r="H25" s="111"/>
      <c r="I25" s="34"/>
      <c r="J25" s="94">
        <v>0</v>
      </c>
      <c r="K25" s="6">
        <v>-11</v>
      </c>
      <c r="L25" s="94"/>
      <c r="M25" s="6"/>
      <c r="N25" s="113"/>
      <c r="O25" s="7"/>
      <c r="P25" s="109">
        <f>IF(AND(D25="",F25="",H25="",J25="",L25="",N25=""),"",D25+F25+H25+J25+L25+N25)</f>
        <v>0</v>
      </c>
      <c r="Q25" s="45">
        <f>IF(AND(E25="",G25="",I25="",K25="",M25="",O25=""),"",E25+G25+I25+K25+M25+O25)</f>
        <v>-31</v>
      </c>
      <c r="R25" s="66" t="s">
        <v>2</v>
      </c>
    </row>
    <row r="26" spans="2:18" s="39" customFormat="1" ht="22.15" customHeight="1" thickBot="1">
      <c r="B26" s="106"/>
      <c r="C26" s="108"/>
      <c r="D26" s="86"/>
      <c r="E26" s="2"/>
      <c r="F26" s="95"/>
      <c r="G26" s="2"/>
      <c r="H26" s="112"/>
      <c r="I26" s="27"/>
      <c r="J26" s="95"/>
      <c r="K26" s="2"/>
      <c r="L26" s="95"/>
      <c r="M26" s="2"/>
      <c r="N26" s="63"/>
      <c r="O26" s="12"/>
      <c r="P26" s="110"/>
      <c r="Q26" s="17"/>
      <c r="R26" s="67"/>
    </row>
    <row r="27" spans="2:18" s="39" customFormat="1" ht="22.15" customHeight="1">
      <c r="B27" s="105" t="s">
        <v>64</v>
      </c>
      <c r="C27" s="107" t="str">
        <f>IFERROR(VLOOKUP(B27,[1]teams!$B$1:$C$77,2,FALSE),"")</f>
        <v>AMVJ/Mart. Piranha's</v>
      </c>
      <c r="D27" s="85"/>
      <c r="E27" s="6"/>
      <c r="F27" s="94">
        <v>0</v>
      </c>
      <c r="G27" s="6">
        <v>-21</v>
      </c>
      <c r="H27" s="94">
        <v>4</v>
      </c>
      <c r="I27" s="6">
        <v>11</v>
      </c>
      <c r="J27" s="111"/>
      <c r="K27" s="34"/>
      <c r="L27" s="62">
        <v>4</v>
      </c>
      <c r="M27" s="6">
        <v>16</v>
      </c>
      <c r="N27" s="94"/>
      <c r="O27" s="7"/>
      <c r="P27" s="109">
        <f>IF(AND(D27="",F27="",H27="",J27="",L27="",N27=""),"",D27+F27+H27+J27+L27+N27)</f>
        <v>8</v>
      </c>
      <c r="Q27" s="45">
        <f>IF(AND(E27="",G27="",I27="",K27="",M27="",O27=""),"",E27+G27+I27+K27+M27+O27)</f>
        <v>6</v>
      </c>
      <c r="R27" s="66" t="s">
        <v>0</v>
      </c>
    </row>
    <row r="28" spans="2:18" s="39" customFormat="1" ht="22.15" customHeight="1" thickBot="1">
      <c r="B28" s="106"/>
      <c r="C28" s="108"/>
      <c r="D28" s="86"/>
      <c r="E28" s="2"/>
      <c r="F28" s="95"/>
      <c r="G28" s="2"/>
      <c r="H28" s="95"/>
      <c r="I28" s="2"/>
      <c r="J28" s="112"/>
      <c r="K28" s="27"/>
      <c r="L28" s="63"/>
      <c r="M28" s="2"/>
      <c r="N28" s="95"/>
      <c r="O28" s="12"/>
      <c r="P28" s="110"/>
      <c r="Q28" s="14"/>
      <c r="R28" s="67"/>
    </row>
    <row r="29" spans="2:18" s="39" customFormat="1" ht="22.15" customHeight="1">
      <c r="B29" s="105" t="s">
        <v>65</v>
      </c>
      <c r="C29" s="107" t="str">
        <f>IFERROR(VLOOKUP(B29,[1]teams!$B$1:$C$77,2,FALSE),"")</f>
        <v>SV Smashers</v>
      </c>
      <c r="D29" s="85">
        <f>0+2</f>
        <v>2</v>
      </c>
      <c r="E29" s="6">
        <f>-27+4</f>
        <v>-23</v>
      </c>
      <c r="F29" s="94"/>
      <c r="G29" s="6"/>
      <c r="H29" s="94"/>
      <c r="I29" s="6"/>
      <c r="J29" s="94">
        <v>0</v>
      </c>
      <c r="K29" s="6">
        <v>-16</v>
      </c>
      <c r="L29" s="111"/>
      <c r="M29" s="34"/>
      <c r="N29" s="62"/>
      <c r="O29" s="7"/>
      <c r="P29" s="109">
        <f>IF(AND(D29="",F29="",H29="",J29="",L29="",N29=""),"",D29+F29+H29+J29+L29+N29)</f>
        <v>2</v>
      </c>
      <c r="Q29" s="45">
        <f>IF(AND(E29="",G29="",I29="",K29="",M29="",O29=""),"",E29+G29+I29+K29+M29+O29)</f>
        <v>-39</v>
      </c>
      <c r="R29" s="66" t="s">
        <v>1</v>
      </c>
    </row>
    <row r="30" spans="2:18" s="39" customFormat="1" ht="22.15" customHeight="1" thickBot="1">
      <c r="B30" s="106"/>
      <c r="C30" s="108"/>
      <c r="D30" s="86"/>
      <c r="E30" s="2"/>
      <c r="F30" s="95"/>
      <c r="G30" s="2"/>
      <c r="H30" s="95"/>
      <c r="I30" s="2"/>
      <c r="J30" s="95"/>
      <c r="K30" s="2"/>
      <c r="L30" s="112"/>
      <c r="M30" s="27"/>
      <c r="N30" s="63"/>
      <c r="O30" s="12"/>
      <c r="P30" s="110"/>
      <c r="Q30" s="14"/>
      <c r="R30" s="67"/>
    </row>
    <row r="31" spans="2:18" s="39" customFormat="1" ht="22.15" customHeight="1">
      <c r="B31" s="105" t="s">
        <v>66</v>
      </c>
      <c r="C31" s="107" t="str">
        <f>IFERROR(VLOOKUP(B31,[1]teams!$B$1:$C$77,2,FALSE),"")</f>
        <v/>
      </c>
      <c r="D31" s="97"/>
      <c r="E31" s="4"/>
      <c r="F31" s="99"/>
      <c r="G31" s="4"/>
      <c r="H31" s="99"/>
      <c r="I31" s="4"/>
      <c r="J31" s="99"/>
      <c r="K31" s="4"/>
      <c r="L31" s="99"/>
      <c r="M31" s="4"/>
      <c r="N31" s="103"/>
      <c r="O31" s="47"/>
      <c r="P31" s="109" t="str">
        <f>IF(AND(D31="",F31="",H31="",J31="",L31="",N31=""),"",D31+F31+H31+J31+L31+N31)</f>
        <v/>
      </c>
      <c r="Q31" s="45" t="str">
        <f>IF(AND(E31="",G31="",I31="",K31="",M31="",O31=""),"",E31+G31+I31+K31+M31+O31)</f>
        <v/>
      </c>
      <c r="R31" s="66"/>
    </row>
    <row r="32" spans="2:18" s="39" customFormat="1" ht="22.15" customHeight="1" thickBot="1">
      <c r="B32" s="106"/>
      <c r="C32" s="108"/>
      <c r="D32" s="98"/>
      <c r="E32" s="3"/>
      <c r="F32" s="100"/>
      <c r="G32" s="3"/>
      <c r="H32" s="100"/>
      <c r="I32" s="3"/>
      <c r="J32" s="100"/>
      <c r="K32" s="3"/>
      <c r="L32" s="100"/>
      <c r="M32" s="3"/>
      <c r="N32" s="104"/>
      <c r="O32" s="28"/>
      <c r="P32" s="110"/>
      <c r="Q32" s="14"/>
      <c r="R32" s="67"/>
    </row>
    <row r="33" spans="2:18" s="39" customFormat="1" ht="22.15" customHeight="1"/>
    <row r="34" spans="2:18" ht="22.15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2:18" ht="22.15" customHeight="1"/>
    <row r="36" spans="2:18" ht="22.15" customHeight="1"/>
    <row r="37" spans="2:18" ht="22.15" customHeight="1"/>
    <row r="38" spans="2:18" ht="22.15" customHeight="1"/>
    <row r="39" spans="2:18" ht="22.15" customHeight="1"/>
    <row r="40" spans="2:18" ht="22.15" customHeight="1"/>
    <row r="41" spans="2:18" ht="22.15" customHeight="1"/>
    <row r="42" spans="2:18" ht="22.15" customHeight="1"/>
    <row r="43" spans="2:18" ht="22.15" customHeight="1"/>
    <row r="44" spans="2:18" ht="22.15" customHeight="1"/>
    <row r="45" spans="2:18" ht="22.15" customHeight="1"/>
    <row r="46" spans="2:18" ht="22.15" customHeight="1"/>
    <row r="47" spans="2:18" ht="22.15" customHeight="1"/>
    <row r="48" spans="2:18" ht="22.15" customHeight="1"/>
    <row r="49" ht="22.15" customHeight="1"/>
    <row r="50" ht="22.15" customHeight="1"/>
    <row r="51" ht="22.15" customHeight="1"/>
    <row r="52" ht="22.15" customHeight="1"/>
    <row r="53" ht="22.15" customHeight="1"/>
    <row r="54" ht="22.15" customHeight="1"/>
    <row r="55" ht="22.15" customHeight="1"/>
    <row r="56" ht="22.15" customHeight="1"/>
    <row r="57" ht="22.15" customHeight="1"/>
    <row r="58" ht="22.15" customHeight="1"/>
    <row r="59" ht="22.15" customHeight="1"/>
    <row r="60" ht="22.15" customHeight="1"/>
    <row r="61" ht="22.15" customHeight="1"/>
    <row r="62" ht="22.15" customHeight="1"/>
    <row r="63" ht="22.15" customHeight="1"/>
    <row r="64" ht="22.15" customHeight="1"/>
    <row r="65" ht="22.15" customHeight="1"/>
    <row r="66" ht="22.15" customHeight="1"/>
    <row r="67" ht="22.15" customHeight="1"/>
    <row r="68" ht="22.15" customHeight="1"/>
    <row r="69" ht="22.15" customHeight="1"/>
    <row r="70" ht="22.15" customHeight="1"/>
    <row r="71" ht="22.15" customHeight="1"/>
    <row r="72" ht="22.15" customHeight="1"/>
    <row r="73" ht="22.15" customHeight="1"/>
    <row r="74" ht="22.15" customHeight="1"/>
    <row r="75" ht="22.15" customHeight="1"/>
    <row r="76" ht="22.15" customHeight="1"/>
    <row r="77" ht="22.15" customHeight="1"/>
    <row r="78" ht="22.15" customHeight="1"/>
    <row r="79" ht="22.15" customHeight="1"/>
    <row r="80" ht="22.15" customHeight="1"/>
    <row r="81" ht="22.15" customHeight="1"/>
    <row r="82" ht="22.15" customHeight="1"/>
    <row r="83" ht="22.15" customHeight="1"/>
    <row r="84" ht="22.15" customHeight="1"/>
    <row r="85" ht="22.15" customHeight="1"/>
    <row r="86" ht="22.15" customHeight="1"/>
    <row r="87" ht="22.15" customHeight="1"/>
    <row r="88" ht="22.15" customHeight="1"/>
  </sheetData>
  <mergeCells count="140">
    <mergeCell ref="N8:N9"/>
    <mergeCell ref="N10:N11"/>
    <mergeCell ref="N12:N13"/>
    <mergeCell ref="N14:N15"/>
    <mergeCell ref="N16:N17"/>
    <mergeCell ref="R12:R13"/>
    <mergeCell ref="R8:R9"/>
    <mergeCell ref="R10:R11"/>
    <mergeCell ref="P4:Q5"/>
    <mergeCell ref="R4:R5"/>
    <mergeCell ref="H8:H9"/>
    <mergeCell ref="B10:B11"/>
    <mergeCell ref="C10:C11"/>
    <mergeCell ref="D10:D11"/>
    <mergeCell ref="F10:F11"/>
    <mergeCell ref="H10:H11"/>
    <mergeCell ref="H12:H13"/>
    <mergeCell ref="P8:P9"/>
    <mergeCell ref="P10:P11"/>
    <mergeCell ref="P12:P13"/>
    <mergeCell ref="J12:J13"/>
    <mergeCell ref="J10:J11"/>
    <mergeCell ref="J8:J9"/>
    <mergeCell ref="L8:L9"/>
    <mergeCell ref="L10:L11"/>
    <mergeCell ref="L12:L13"/>
    <mergeCell ref="B12:B13"/>
    <mergeCell ref="C12:C13"/>
    <mergeCell ref="D12:D13"/>
    <mergeCell ref="F12:F13"/>
    <mergeCell ref="B8:B9"/>
    <mergeCell ref="C8:C9"/>
    <mergeCell ref="D8:D9"/>
    <mergeCell ref="F8:F9"/>
    <mergeCell ref="J6:J7"/>
    <mergeCell ref="R6:R7"/>
    <mergeCell ref="B4:B5"/>
    <mergeCell ref="C4:C5"/>
    <mergeCell ref="D4:E5"/>
    <mergeCell ref="F4:G5"/>
    <mergeCell ref="H4:I5"/>
    <mergeCell ref="J4:K5"/>
    <mergeCell ref="P6:P7"/>
    <mergeCell ref="L4:M5"/>
    <mergeCell ref="L6:L7"/>
    <mergeCell ref="B6:B7"/>
    <mergeCell ref="C6:C7"/>
    <mergeCell ref="D6:D7"/>
    <mergeCell ref="F6:F7"/>
    <mergeCell ref="H6:H7"/>
    <mergeCell ref="N4:O5"/>
    <mergeCell ref="N6:N7"/>
    <mergeCell ref="B16:B17"/>
    <mergeCell ref="C16:C17"/>
    <mergeCell ref="D16:D17"/>
    <mergeCell ref="F16:F17"/>
    <mergeCell ref="H16:H17"/>
    <mergeCell ref="J16:J17"/>
    <mergeCell ref="L16:L17"/>
    <mergeCell ref="P16:P17"/>
    <mergeCell ref="R16:R17"/>
    <mergeCell ref="H14:H15"/>
    <mergeCell ref="J14:J15"/>
    <mergeCell ref="P14:P15"/>
    <mergeCell ref="R14:R15"/>
    <mergeCell ref="L14:L15"/>
    <mergeCell ref="B14:B15"/>
    <mergeCell ref="C14:C15"/>
    <mergeCell ref="D14:D15"/>
    <mergeCell ref="F14:F15"/>
    <mergeCell ref="D19:E20"/>
    <mergeCell ref="F19:G20"/>
    <mergeCell ref="H19:I20"/>
    <mergeCell ref="P19:Q20"/>
    <mergeCell ref="J21:J22"/>
    <mergeCell ref="L21:L22"/>
    <mergeCell ref="N21:N22"/>
    <mergeCell ref="R21:R22"/>
    <mergeCell ref="B21:B22"/>
    <mergeCell ref="C21:C22"/>
    <mergeCell ref="D21:D22"/>
    <mergeCell ref="F21:F22"/>
    <mergeCell ref="H21:H22"/>
    <mergeCell ref="P21:P22"/>
    <mergeCell ref="R19:R20"/>
    <mergeCell ref="J19:K20"/>
    <mergeCell ref="L19:M20"/>
    <mergeCell ref="N19:O20"/>
    <mergeCell ref="B19:B20"/>
    <mergeCell ref="C19:C20"/>
    <mergeCell ref="J23:J24"/>
    <mergeCell ref="L23:L24"/>
    <mergeCell ref="N23:N24"/>
    <mergeCell ref="R23:R24"/>
    <mergeCell ref="B23:B24"/>
    <mergeCell ref="C23:C24"/>
    <mergeCell ref="D23:D24"/>
    <mergeCell ref="F23:F24"/>
    <mergeCell ref="H23:H24"/>
    <mergeCell ref="P23:P24"/>
    <mergeCell ref="J25:J26"/>
    <mergeCell ref="L25:L26"/>
    <mergeCell ref="N25:N26"/>
    <mergeCell ref="R25:R26"/>
    <mergeCell ref="B25:B26"/>
    <mergeCell ref="C25:C26"/>
    <mergeCell ref="D25:D26"/>
    <mergeCell ref="F25:F26"/>
    <mergeCell ref="H25:H26"/>
    <mergeCell ref="P25:P26"/>
    <mergeCell ref="J27:J28"/>
    <mergeCell ref="L27:L28"/>
    <mergeCell ref="N27:N28"/>
    <mergeCell ref="R27:R28"/>
    <mergeCell ref="B27:B28"/>
    <mergeCell ref="C27:C28"/>
    <mergeCell ref="D27:D28"/>
    <mergeCell ref="F27:F28"/>
    <mergeCell ref="H27:H28"/>
    <mergeCell ref="P27:P28"/>
    <mergeCell ref="J29:J30"/>
    <mergeCell ref="L29:L30"/>
    <mergeCell ref="N29:N30"/>
    <mergeCell ref="R29:R30"/>
    <mergeCell ref="B29:B30"/>
    <mergeCell ref="C29:C30"/>
    <mergeCell ref="D29:D30"/>
    <mergeCell ref="F29:F30"/>
    <mergeCell ref="H29:H30"/>
    <mergeCell ref="P29:P30"/>
    <mergeCell ref="J31:J32"/>
    <mergeCell ref="L31:L32"/>
    <mergeCell ref="N31:N32"/>
    <mergeCell ref="R31:R32"/>
    <mergeCell ref="B31:B32"/>
    <mergeCell ref="C31:C32"/>
    <mergeCell ref="D31:D32"/>
    <mergeCell ref="F31:F32"/>
    <mergeCell ref="H31:H32"/>
    <mergeCell ref="P31:P32"/>
  </mergeCells>
  <pageMargins left="0.70866141732283505" right="0.70866141732283505" top="0.74803149606299202" bottom="0.74803149606299202" header="0.31496062992126" footer="0.3149606299212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R159"/>
  <sheetViews>
    <sheetView workbookViewId="0">
      <selection activeCell="V48" sqref="V48"/>
    </sheetView>
  </sheetViews>
  <sheetFormatPr defaultColWidth="8.7109375" defaultRowHeight="12.75"/>
  <cols>
    <col min="1" max="1" width="2.42578125" customWidth="1"/>
    <col min="2" max="2" width="7.7109375" customWidth="1"/>
    <col min="3" max="3" width="21.7109375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7.7109375" customWidth="1"/>
    <col min="17" max="17" width="4.7109375" customWidth="1"/>
    <col min="18" max="18" width="14.42578125" customWidth="1"/>
    <col min="19" max="19" width="7.7109375" customWidth="1"/>
  </cols>
  <sheetData>
    <row r="1" spans="2:18" ht="13.5" thickBot="1"/>
    <row r="2" spans="2:18" ht="22.15" customHeight="1">
      <c r="B2" s="129" t="s">
        <v>43</v>
      </c>
      <c r="C2" s="129" t="s">
        <v>38</v>
      </c>
      <c r="D2" s="147" t="str">
        <f>+C4</f>
        <v>Heemstede Superstars</v>
      </c>
      <c r="E2" s="148"/>
      <c r="F2" s="147" t="str">
        <f>+C6</f>
        <v>VCH Set Up</v>
      </c>
      <c r="G2" s="148"/>
      <c r="H2" s="147" t="str">
        <f>+C8</f>
        <v>VCH Serve</v>
      </c>
      <c r="I2" s="148"/>
      <c r="J2" s="147" t="str">
        <f>+C10</f>
        <v>VHZ Side Out</v>
      </c>
      <c r="K2" s="148"/>
      <c r="L2" s="147" t="str">
        <f>+C12</f>
        <v/>
      </c>
      <c r="M2" s="148"/>
      <c r="N2" s="147" t="str">
        <f>+C14</f>
        <v/>
      </c>
      <c r="O2" s="148"/>
      <c r="P2" s="151" t="s">
        <v>39</v>
      </c>
      <c r="Q2" s="152"/>
      <c r="R2" s="141" t="s">
        <v>40</v>
      </c>
    </row>
    <row r="3" spans="2:18" ht="22.15" customHeight="1" thickBot="1">
      <c r="B3" s="137"/>
      <c r="C3" s="137"/>
      <c r="D3" s="149"/>
      <c r="E3" s="150"/>
      <c r="F3" s="149"/>
      <c r="G3" s="150"/>
      <c r="H3" s="149"/>
      <c r="I3" s="150"/>
      <c r="J3" s="149"/>
      <c r="K3" s="150"/>
      <c r="L3" s="149"/>
      <c r="M3" s="150"/>
      <c r="N3" s="149"/>
      <c r="O3" s="150"/>
      <c r="P3" s="153"/>
      <c r="Q3" s="154"/>
      <c r="R3" s="142"/>
    </row>
    <row r="4" spans="2:18" ht="22.15" customHeight="1">
      <c r="B4" s="129" t="s">
        <v>8</v>
      </c>
      <c r="C4" s="129" t="str">
        <f>IFERROR(VLOOKUP(B4,[1]teams!$B$1:$C$77,2,FALSE),"")</f>
        <v>Heemstede Superstars</v>
      </c>
      <c r="D4" s="143"/>
      <c r="E4" s="30"/>
      <c r="F4" s="145" t="s">
        <v>1</v>
      </c>
      <c r="G4" s="4">
        <v>5</v>
      </c>
      <c r="H4" s="99">
        <v>2</v>
      </c>
      <c r="I4" s="4">
        <v>2</v>
      </c>
      <c r="J4" s="146">
        <f>[1]UITSLAGEN!N12</f>
        <v>0</v>
      </c>
      <c r="K4" s="4">
        <v>11</v>
      </c>
      <c r="L4" s="99"/>
      <c r="M4" s="4"/>
      <c r="N4" s="113"/>
      <c r="O4" s="13"/>
      <c r="P4" s="135">
        <f>IF(AND(D4="",F4="",H4="",J4="",L4="",N4=""),"",D4+F4+H4+J4+L4+N4)</f>
        <v>6</v>
      </c>
      <c r="Q4" s="37">
        <f>IF(AND(E4="",G4="",I4="",K4="",M4="",O4=""),"",E4+G4+I4+K4+M4+O4)</f>
        <v>18</v>
      </c>
      <c r="R4" s="66" t="s">
        <v>67</v>
      </c>
    </row>
    <row r="5" spans="2:18" ht="22.15" customHeight="1" thickBot="1">
      <c r="B5" s="137"/>
      <c r="C5" s="137"/>
      <c r="D5" s="144"/>
      <c r="E5" s="29"/>
      <c r="F5" s="113"/>
      <c r="G5" s="32"/>
      <c r="H5" s="95"/>
      <c r="I5" s="2"/>
      <c r="J5" s="95"/>
      <c r="K5" s="2"/>
      <c r="L5" s="95"/>
      <c r="M5" s="2"/>
      <c r="N5" s="63"/>
      <c r="O5" s="12"/>
      <c r="P5" s="136"/>
      <c r="Q5" s="36"/>
      <c r="R5" s="67"/>
    </row>
    <row r="6" spans="2:18" ht="22.15" customHeight="1">
      <c r="B6" s="129" t="s">
        <v>9</v>
      </c>
      <c r="C6" s="129" t="str">
        <f>IFERROR(VLOOKUP(B6,[1]teams!$B$1:$C$77,2,FALSE),"")</f>
        <v>VCH Set Up</v>
      </c>
      <c r="D6" s="140" t="s">
        <v>68</v>
      </c>
      <c r="E6" s="52">
        <v>-5</v>
      </c>
      <c r="F6" s="133"/>
      <c r="G6" s="35"/>
      <c r="H6" s="99">
        <v>1</v>
      </c>
      <c r="I6" s="6">
        <v>-1</v>
      </c>
      <c r="J6" s="99">
        <v>0</v>
      </c>
      <c r="K6" s="19">
        <v>-29</v>
      </c>
      <c r="L6" s="94"/>
      <c r="M6" s="6"/>
      <c r="N6" s="113"/>
      <c r="O6" s="7"/>
      <c r="P6" s="135">
        <f>IF(AND(D6="",F6="",H6="",J6="",L6="",N6=""),"",D6+F6+H6+J6+L6+N6)</f>
        <v>1</v>
      </c>
      <c r="Q6" s="37">
        <f>IF(AND(E6="",G6="",I6="",K6="",M6="",O6=""),"",E6+G6+I6+K6+M6+O6)</f>
        <v>-35</v>
      </c>
      <c r="R6" s="66" t="s">
        <v>1</v>
      </c>
    </row>
    <row r="7" spans="2:18" ht="22.15" customHeight="1" thickBot="1">
      <c r="B7" s="137"/>
      <c r="C7" s="137"/>
      <c r="D7" s="86"/>
      <c r="E7" s="18"/>
      <c r="F7" s="138"/>
      <c r="G7" s="29"/>
      <c r="H7" s="99"/>
      <c r="I7" s="32"/>
      <c r="J7" s="95"/>
      <c r="K7" s="18"/>
      <c r="L7" s="95"/>
      <c r="M7" s="2"/>
      <c r="N7" s="63"/>
      <c r="O7" s="12"/>
      <c r="P7" s="136"/>
      <c r="Q7" s="36"/>
      <c r="R7" s="67"/>
    </row>
    <row r="8" spans="2:18" ht="22.15" customHeight="1">
      <c r="B8" s="129" t="s">
        <v>10</v>
      </c>
      <c r="C8" s="129" t="str">
        <f>IFERROR(VLOOKUP(B8,[1]teams!$B$1:$C$77,2,FALSE),"")</f>
        <v>VCH Serve</v>
      </c>
      <c r="D8" s="97">
        <v>2</v>
      </c>
      <c r="E8" s="46">
        <v>-2</v>
      </c>
      <c r="F8" s="99">
        <v>3</v>
      </c>
      <c r="G8" s="19">
        <v>1</v>
      </c>
      <c r="H8" s="133"/>
      <c r="I8" s="35"/>
      <c r="J8" s="94">
        <v>0</v>
      </c>
      <c r="K8" s="6">
        <v>-28</v>
      </c>
      <c r="L8" s="94"/>
      <c r="M8" s="6"/>
      <c r="N8" s="113"/>
      <c r="O8" s="7"/>
      <c r="P8" s="135">
        <f>IF(AND(D8="",F8="",H8="",J8="",L8="",N8=""),"",D8+F8+H8+J8+L8+N8)</f>
        <v>5</v>
      </c>
      <c r="Q8" s="37">
        <f>IF(AND(E8="",G8="",I8="",K8="",M8="",O8=""),"",E8+G8+I8+K8+M8+O8)</f>
        <v>-29</v>
      </c>
      <c r="R8" s="66" t="s">
        <v>0</v>
      </c>
    </row>
    <row r="9" spans="2:18" ht="22.15" customHeight="1" thickBot="1">
      <c r="B9" s="137"/>
      <c r="C9" s="137"/>
      <c r="D9" s="86"/>
      <c r="E9" s="2"/>
      <c r="F9" s="95"/>
      <c r="G9" s="18"/>
      <c r="H9" s="138"/>
      <c r="I9" s="29"/>
      <c r="J9" s="99"/>
      <c r="K9" s="32"/>
      <c r="L9" s="95"/>
      <c r="M9" s="2"/>
      <c r="N9" s="63"/>
      <c r="O9" s="12"/>
      <c r="P9" s="136"/>
      <c r="Q9" s="36"/>
      <c r="R9" s="67"/>
    </row>
    <row r="10" spans="2:18" ht="22.15" customHeight="1">
      <c r="B10" s="129" t="s">
        <v>11</v>
      </c>
      <c r="C10" s="129" t="str">
        <f>IFERROR(VLOOKUP(B10,[1]teams!$B$1:$C$77,2,FALSE),"")</f>
        <v>VHZ Side Out</v>
      </c>
      <c r="D10" s="139" t="s">
        <v>68</v>
      </c>
      <c r="E10" s="6">
        <v>-11</v>
      </c>
      <c r="F10" s="94">
        <v>4</v>
      </c>
      <c r="G10" s="6">
        <v>29</v>
      </c>
      <c r="H10" s="94">
        <v>4</v>
      </c>
      <c r="I10" s="19">
        <v>28</v>
      </c>
      <c r="J10" s="133"/>
      <c r="K10" s="35"/>
      <c r="L10" s="62"/>
      <c r="M10" s="6"/>
      <c r="N10" s="94"/>
      <c r="O10" s="7"/>
      <c r="P10" s="135">
        <f>IF(AND(D10="",F10="",H10="",J10="",L10="",N10=""),"",D10+F10+H10+J10+L10+N10)</f>
        <v>8</v>
      </c>
      <c r="Q10" s="37">
        <f>IF(AND(E10="",G10="",I10="",K10="",M10="",O10=""),"",E10+G10+I10+K10+M10+O10)</f>
        <v>46</v>
      </c>
      <c r="R10" s="66" t="s">
        <v>31</v>
      </c>
    </row>
    <row r="11" spans="2:18" ht="22.15" customHeight="1" thickBot="1">
      <c r="B11" s="137"/>
      <c r="C11" s="137"/>
      <c r="D11" s="86"/>
      <c r="E11" s="2"/>
      <c r="F11" s="95"/>
      <c r="G11" s="2"/>
      <c r="H11" s="95"/>
      <c r="I11" s="18"/>
      <c r="J11" s="138"/>
      <c r="K11" s="29"/>
      <c r="L11" s="113"/>
      <c r="M11" s="32"/>
      <c r="N11" s="95"/>
      <c r="O11" s="12"/>
      <c r="P11" s="136"/>
      <c r="Q11" s="36"/>
      <c r="R11" s="67"/>
    </row>
    <row r="12" spans="2:18" ht="22.15" customHeight="1">
      <c r="B12" s="129" t="s">
        <v>47</v>
      </c>
      <c r="C12" s="129" t="str">
        <f>IFERROR(VLOOKUP(B12,[1]teams!$B$1:$C$77,2,FALSE),"")</f>
        <v/>
      </c>
      <c r="D12" s="85"/>
      <c r="E12" s="6"/>
      <c r="F12" s="94"/>
      <c r="G12" s="6"/>
      <c r="H12" s="94"/>
      <c r="I12" s="6"/>
      <c r="J12" s="94"/>
      <c r="K12" s="19"/>
      <c r="L12" s="133"/>
      <c r="M12" s="35"/>
      <c r="N12" s="62"/>
      <c r="O12" s="7"/>
      <c r="P12" s="135" t="str">
        <f>IF(AND(D12="",F12="",H12="",J12="",L12="",N12=""),"",D12+F12+H12+J12+L12+N12)</f>
        <v/>
      </c>
      <c r="Q12" s="37" t="str">
        <f>IF(AND(E12="",G12="",I12="",K12="",M12="",O12=""),"",E12+G12+I12+K12+M12+O12)</f>
        <v/>
      </c>
      <c r="R12" s="66"/>
    </row>
    <row r="13" spans="2:18" ht="22.15" customHeight="1" thickBot="1">
      <c r="B13" s="137"/>
      <c r="C13" s="137"/>
      <c r="D13" s="86"/>
      <c r="E13" s="2"/>
      <c r="F13" s="95"/>
      <c r="G13" s="2"/>
      <c r="H13" s="95"/>
      <c r="I13" s="2"/>
      <c r="J13" s="95"/>
      <c r="K13" s="18"/>
      <c r="L13" s="138"/>
      <c r="M13" s="29"/>
      <c r="N13" s="113"/>
      <c r="O13" s="33"/>
      <c r="P13" s="136"/>
      <c r="Q13" s="36"/>
      <c r="R13" s="67"/>
    </row>
    <row r="14" spans="2:18" ht="22.15" customHeight="1">
      <c r="B14" s="129" t="s">
        <v>48</v>
      </c>
      <c r="C14" s="131" t="str">
        <f>IFERROR(VLOOKUP(B14,[1]teams!$B$1:$C$77,2,FALSE),"")</f>
        <v/>
      </c>
      <c r="D14" s="97"/>
      <c r="E14" s="4"/>
      <c r="F14" s="99"/>
      <c r="G14" s="4"/>
      <c r="H14" s="99"/>
      <c r="I14" s="4"/>
      <c r="J14" s="99"/>
      <c r="K14" s="4"/>
      <c r="L14" s="99"/>
      <c r="M14" s="52"/>
      <c r="N14" s="133"/>
      <c r="O14" s="40"/>
      <c r="P14" s="135" t="str">
        <f>IF(AND(D14="",F14="",H14="",J14="",L14="",N14=""),"",D14+F14+H14+J14+L14+N14)</f>
        <v/>
      </c>
      <c r="Q14" s="37" t="str">
        <f>IF(AND(E14="",G14="",I14="",K14="",M14="",O14=""),"",E14+G14+I14+K14+M14+O14)</f>
        <v/>
      </c>
      <c r="R14" s="66"/>
    </row>
    <row r="15" spans="2:18" ht="22.15" customHeight="1" thickBot="1">
      <c r="B15" s="130"/>
      <c r="C15" s="132"/>
      <c r="D15" s="98"/>
      <c r="E15" s="3"/>
      <c r="F15" s="100"/>
      <c r="G15" s="3"/>
      <c r="H15" s="100"/>
      <c r="I15" s="3"/>
      <c r="J15" s="100"/>
      <c r="K15" s="3"/>
      <c r="L15" s="100"/>
      <c r="M15" s="20"/>
      <c r="N15" s="134"/>
      <c r="O15" s="41"/>
      <c r="P15" s="136"/>
      <c r="Q15" s="36"/>
      <c r="R15" s="67"/>
    </row>
    <row r="16" spans="2:18" ht="22.15" customHeight="1" thickBo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2.15" customHeight="1">
      <c r="A17" s="39"/>
      <c r="B17" s="129" t="s">
        <v>43</v>
      </c>
      <c r="C17" s="129" t="s">
        <v>59</v>
      </c>
      <c r="D17" s="147" t="str">
        <f>+C19</f>
        <v>VCH Rally</v>
      </c>
      <c r="E17" s="148"/>
      <c r="F17" s="147" t="str">
        <f>+C21</f>
        <v>VVO Bliksem</v>
      </c>
      <c r="G17" s="148"/>
      <c r="H17" s="147" t="str">
        <f>+C23</f>
        <v>SAS Power</v>
      </c>
      <c r="I17" s="148"/>
      <c r="J17" s="147" t="str">
        <f>+C25</f>
        <v>Atalante Volleytoppers</v>
      </c>
      <c r="K17" s="148"/>
      <c r="L17" s="147" t="str">
        <f>+C27</f>
        <v/>
      </c>
      <c r="M17" s="148"/>
      <c r="N17" s="147" t="str">
        <f>+C29</f>
        <v/>
      </c>
      <c r="O17" s="148"/>
      <c r="P17" s="151" t="s">
        <v>39</v>
      </c>
      <c r="Q17" s="152"/>
      <c r="R17" s="141" t="s">
        <v>40</v>
      </c>
    </row>
    <row r="18" spans="1:18" ht="22.15" customHeight="1" thickBot="1">
      <c r="A18" s="39"/>
      <c r="B18" s="137"/>
      <c r="C18" s="137"/>
      <c r="D18" s="149"/>
      <c r="E18" s="150"/>
      <c r="F18" s="149"/>
      <c r="G18" s="150"/>
      <c r="H18" s="149"/>
      <c r="I18" s="150"/>
      <c r="J18" s="149"/>
      <c r="K18" s="150"/>
      <c r="L18" s="149"/>
      <c r="M18" s="150"/>
      <c r="N18" s="149"/>
      <c r="O18" s="150"/>
      <c r="P18" s="153"/>
      <c r="Q18" s="154"/>
      <c r="R18" s="142"/>
    </row>
    <row r="19" spans="1:18" ht="22.15" customHeight="1">
      <c r="A19" s="39"/>
      <c r="B19" s="129" t="s">
        <v>12</v>
      </c>
      <c r="C19" s="129" t="str">
        <f>IFERROR(VLOOKUP(B19,[1]teams!$B$1:$C$77,2,FALSE),"")</f>
        <v>VCH Rally</v>
      </c>
      <c r="D19" s="143"/>
      <c r="E19" s="30"/>
      <c r="F19" s="113">
        <v>1</v>
      </c>
      <c r="G19" s="4">
        <v>-13</v>
      </c>
      <c r="H19" s="99">
        <v>1</v>
      </c>
      <c r="I19" s="4">
        <v>-5</v>
      </c>
      <c r="J19" s="99">
        <v>2</v>
      </c>
      <c r="K19" s="4">
        <v>3</v>
      </c>
      <c r="L19" s="99"/>
      <c r="M19" s="4"/>
      <c r="N19" s="113"/>
      <c r="O19" s="13"/>
      <c r="P19" s="135">
        <f>IF(AND(D19="",F19="",H19="",J19="",L19="",N19=""),"",D19+F19+H19+J19+L19+N19)</f>
        <v>4</v>
      </c>
      <c r="Q19" s="37">
        <f>IF(AND(E19="",G19="",I19="",K19="",M19="",O19=""),"",E19+G19+I19+K19+M19+O19)</f>
        <v>-15</v>
      </c>
      <c r="R19" s="66" t="s">
        <v>0</v>
      </c>
    </row>
    <row r="20" spans="1:18" ht="22.15" customHeight="1" thickBot="1">
      <c r="A20" s="39"/>
      <c r="B20" s="137"/>
      <c r="C20" s="137"/>
      <c r="D20" s="144"/>
      <c r="E20" s="29"/>
      <c r="F20" s="113"/>
      <c r="G20" s="32"/>
      <c r="H20" s="95"/>
      <c r="I20" s="2"/>
      <c r="J20" s="95"/>
      <c r="K20" s="2"/>
      <c r="L20" s="95"/>
      <c r="M20" s="2"/>
      <c r="N20" s="63"/>
      <c r="O20" s="12"/>
      <c r="P20" s="136"/>
      <c r="Q20" s="36"/>
      <c r="R20" s="67"/>
    </row>
    <row r="21" spans="1:18" ht="22.15" customHeight="1">
      <c r="A21" s="39"/>
      <c r="B21" s="129" t="s">
        <v>13</v>
      </c>
      <c r="C21" s="129" t="str">
        <f>IFERROR(VLOOKUP(B21,[1]teams!$B$1:$C$77,2,FALSE),"")</f>
        <v>VVO Bliksem</v>
      </c>
      <c r="D21" s="97">
        <v>3</v>
      </c>
      <c r="E21" s="52">
        <v>13</v>
      </c>
      <c r="F21" s="133"/>
      <c r="G21" s="35"/>
      <c r="H21" s="99">
        <v>4</v>
      </c>
      <c r="I21" s="6">
        <v>14</v>
      </c>
      <c r="J21" s="99">
        <v>4</v>
      </c>
      <c r="K21" s="19">
        <v>15</v>
      </c>
      <c r="L21" s="94"/>
      <c r="M21" s="6"/>
      <c r="N21" s="113"/>
      <c r="O21" s="7"/>
      <c r="P21" s="135">
        <f>IF(AND(D21="",F21="",H21="",J21="",L21="",N21=""),"",D21+F21+H21+J21+L21+N21)</f>
        <v>11</v>
      </c>
      <c r="Q21" s="37">
        <f>IF(AND(E21="",G21="",I21="",K21="",M21="",O21=""),"",E21+G21+I21+K21+M21+O21)</f>
        <v>42</v>
      </c>
      <c r="R21" s="66" t="s">
        <v>67</v>
      </c>
    </row>
    <row r="22" spans="1:18" ht="22.15" customHeight="1" thickBot="1">
      <c r="A22" s="39"/>
      <c r="B22" s="137"/>
      <c r="C22" s="137"/>
      <c r="D22" s="86"/>
      <c r="E22" s="18"/>
      <c r="F22" s="138"/>
      <c r="G22" s="29"/>
      <c r="H22" s="99"/>
      <c r="I22" s="32"/>
      <c r="J22" s="95"/>
      <c r="K22" s="18"/>
      <c r="L22" s="95"/>
      <c r="M22" s="2"/>
      <c r="N22" s="63"/>
      <c r="O22" s="12"/>
      <c r="P22" s="136"/>
      <c r="Q22" s="36"/>
      <c r="R22" s="67"/>
    </row>
    <row r="23" spans="1:18" ht="22.15" customHeight="1">
      <c r="A23" s="39"/>
      <c r="B23" s="129" t="s">
        <v>14</v>
      </c>
      <c r="C23" s="129" t="str">
        <f>IFERROR(VLOOKUP(B23,[1]teams!$B$1:$C$77,2,FALSE),"")</f>
        <v>SAS Power</v>
      </c>
      <c r="D23" s="97">
        <v>3</v>
      </c>
      <c r="E23" s="46">
        <v>5</v>
      </c>
      <c r="F23" s="99">
        <v>0</v>
      </c>
      <c r="G23" s="19">
        <v>-14</v>
      </c>
      <c r="H23" s="133"/>
      <c r="I23" s="35"/>
      <c r="J23" s="94">
        <v>3</v>
      </c>
      <c r="K23" s="6">
        <v>12</v>
      </c>
      <c r="L23" s="94"/>
      <c r="M23" s="6"/>
      <c r="N23" s="113"/>
      <c r="O23" s="7"/>
      <c r="P23" s="135">
        <f>IF(AND(D23="",F23="",H23="",J23="",L23="",N23=""),"",D23+F23+H23+J23+L23+N23)</f>
        <v>6</v>
      </c>
      <c r="Q23" s="37">
        <f>IF(AND(E23="",G23="",I23="",K23="",M23="",O23=""),"",E23+G23+I23+K23+M23+O23)</f>
        <v>3</v>
      </c>
      <c r="R23" s="66" t="s">
        <v>31</v>
      </c>
    </row>
    <row r="24" spans="1:18" ht="22.15" customHeight="1" thickBot="1">
      <c r="A24" s="39"/>
      <c r="B24" s="137"/>
      <c r="C24" s="137"/>
      <c r="D24" s="86"/>
      <c r="E24" s="2"/>
      <c r="F24" s="95"/>
      <c r="G24" s="18"/>
      <c r="H24" s="138"/>
      <c r="I24" s="29"/>
      <c r="J24" s="99"/>
      <c r="K24" s="32"/>
      <c r="L24" s="95"/>
      <c r="M24" s="2"/>
      <c r="N24" s="63"/>
      <c r="O24" s="12"/>
      <c r="P24" s="136"/>
      <c r="Q24" s="36"/>
      <c r="R24" s="67"/>
    </row>
    <row r="25" spans="1:18" ht="22.15" customHeight="1">
      <c r="A25" s="39"/>
      <c r="B25" s="129" t="s">
        <v>15</v>
      </c>
      <c r="C25" s="129" t="str">
        <f>IFERROR(VLOOKUP(B25,[1]teams!$B$1:$C$77,2,FALSE),"")</f>
        <v>Atalante Volleytoppers</v>
      </c>
      <c r="D25" s="85">
        <v>2</v>
      </c>
      <c r="E25" s="6">
        <v>-3</v>
      </c>
      <c r="F25" s="94">
        <v>0</v>
      </c>
      <c r="G25" s="6">
        <v>-15</v>
      </c>
      <c r="H25" s="94">
        <v>1</v>
      </c>
      <c r="I25" s="19">
        <v>-12</v>
      </c>
      <c r="J25" s="133"/>
      <c r="K25" s="35"/>
      <c r="L25" s="62"/>
      <c r="M25" s="6"/>
      <c r="N25" s="94"/>
      <c r="O25" s="7"/>
      <c r="P25" s="135">
        <f>IF(AND(D25="",F25="",H25="",J25="",L25="",N25=""),"",D25+F25+H25+J25+L25+N25)</f>
        <v>3</v>
      </c>
      <c r="Q25" s="37">
        <f>IF(AND(E25="",G25="",I25="",K25="",M25="",O25=""),"",E25+G25+I25+K25+M25+O25)</f>
        <v>-30</v>
      </c>
      <c r="R25" s="66" t="s">
        <v>1</v>
      </c>
    </row>
    <row r="26" spans="1:18" ht="22.15" customHeight="1" thickBot="1">
      <c r="A26" s="39"/>
      <c r="B26" s="137"/>
      <c r="C26" s="137"/>
      <c r="D26" s="86"/>
      <c r="E26" s="2"/>
      <c r="F26" s="95"/>
      <c r="G26" s="2"/>
      <c r="H26" s="95"/>
      <c r="I26" s="18"/>
      <c r="J26" s="138"/>
      <c r="K26" s="29"/>
      <c r="L26" s="113"/>
      <c r="M26" s="32"/>
      <c r="N26" s="95"/>
      <c r="O26" s="12"/>
      <c r="P26" s="136"/>
      <c r="Q26" s="36"/>
      <c r="R26" s="67"/>
    </row>
    <row r="27" spans="1:18" ht="22.15" customHeight="1">
      <c r="A27" s="39"/>
      <c r="B27" s="129" t="s">
        <v>49</v>
      </c>
      <c r="C27" s="129" t="str">
        <f>IFERROR(VLOOKUP(B27,[1]teams!$B$1:$C$77,2,FALSE),"")</f>
        <v/>
      </c>
      <c r="D27" s="85"/>
      <c r="E27" s="6"/>
      <c r="F27" s="94"/>
      <c r="G27" s="6"/>
      <c r="H27" s="94"/>
      <c r="I27" s="6"/>
      <c r="J27" s="94"/>
      <c r="K27" s="19"/>
      <c r="L27" s="133"/>
      <c r="M27" s="35"/>
      <c r="N27" s="62"/>
      <c r="O27" s="7"/>
      <c r="P27" s="135" t="str">
        <f>IF(AND(D27="",F27="",H27="",J27="",L27="",N27=""),"",D27+F27+H27+J27+L27+N27)</f>
        <v/>
      </c>
      <c r="Q27" s="37" t="str">
        <f>IF(AND(E27="",G27="",I27="",K27="",M27="",O27=""),"",E27+G27+I27+K27+M27+O27)</f>
        <v/>
      </c>
      <c r="R27" s="66"/>
    </row>
    <row r="28" spans="1:18" ht="22.15" customHeight="1" thickBot="1">
      <c r="A28" s="39"/>
      <c r="B28" s="137"/>
      <c r="C28" s="137"/>
      <c r="D28" s="86"/>
      <c r="E28" s="2"/>
      <c r="F28" s="95"/>
      <c r="G28" s="2"/>
      <c r="H28" s="95"/>
      <c r="I28" s="2"/>
      <c r="J28" s="95"/>
      <c r="K28" s="18"/>
      <c r="L28" s="138"/>
      <c r="M28" s="29"/>
      <c r="N28" s="113"/>
      <c r="O28" s="33"/>
      <c r="P28" s="136"/>
      <c r="Q28" s="36"/>
      <c r="R28" s="67"/>
    </row>
    <row r="29" spans="1:18" ht="22.15" customHeight="1">
      <c r="A29" s="39"/>
      <c r="B29" s="129" t="s">
        <v>50</v>
      </c>
      <c r="C29" s="131" t="str">
        <f>IFERROR(VLOOKUP(B29,[1]teams!$B$1:$C$77,2,FALSE),"")</f>
        <v/>
      </c>
      <c r="D29" s="97"/>
      <c r="E29" s="4"/>
      <c r="F29" s="99"/>
      <c r="G29" s="4"/>
      <c r="H29" s="99"/>
      <c r="I29" s="4"/>
      <c r="J29" s="99"/>
      <c r="K29" s="4"/>
      <c r="L29" s="99"/>
      <c r="M29" s="52"/>
      <c r="N29" s="133"/>
      <c r="O29" s="40"/>
      <c r="P29" s="135" t="str">
        <f>IF(AND(D29="",F29="",H29="",J29="",L29="",N29=""),"",D29+F29+H29+J29+L29+N29)</f>
        <v/>
      </c>
      <c r="Q29" s="37" t="str">
        <f>IF(AND(E29="",G29="",I29="",K29="",M29="",O29=""),"",E29+G29+I29+K29+M29+O29)</f>
        <v/>
      </c>
      <c r="R29" s="66"/>
    </row>
    <row r="30" spans="1:18" ht="22.15" customHeight="1" thickBot="1">
      <c r="A30" s="39"/>
      <c r="B30" s="130"/>
      <c r="C30" s="132"/>
      <c r="D30" s="98"/>
      <c r="E30" s="3"/>
      <c r="F30" s="100"/>
      <c r="G30" s="3"/>
      <c r="H30" s="100"/>
      <c r="I30" s="3"/>
      <c r="J30" s="100"/>
      <c r="K30" s="3"/>
      <c r="L30" s="100"/>
      <c r="M30" s="20"/>
      <c r="N30" s="134"/>
      <c r="O30" s="41"/>
      <c r="P30" s="136"/>
      <c r="Q30" s="36"/>
      <c r="R30" s="67"/>
    </row>
    <row r="31" spans="1:18" ht="22.15" customHeight="1" thickBo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22.15" customHeight="1">
      <c r="A32" s="39"/>
      <c r="B32" s="129" t="s">
        <v>43</v>
      </c>
      <c r="C32" s="129" t="s">
        <v>60</v>
      </c>
      <c r="D32" s="147" t="str">
        <f>+C34</f>
        <v>VCH Time Out</v>
      </c>
      <c r="E32" s="148"/>
      <c r="F32" s="147" t="str">
        <f>+C36</f>
        <v>VCH Pancake</v>
      </c>
      <c r="G32" s="148"/>
      <c r="H32" s="147" t="str">
        <f>+C38</f>
        <v>VCH Dive</v>
      </c>
      <c r="I32" s="148"/>
      <c r="J32" s="147" t="str">
        <f>+C40</f>
        <v>VCH Block</v>
      </c>
      <c r="K32" s="148"/>
      <c r="L32" s="147" t="str">
        <f>+C42</f>
        <v/>
      </c>
      <c r="M32" s="148"/>
      <c r="N32" s="147" t="str">
        <f>+C44</f>
        <v/>
      </c>
      <c r="O32" s="148"/>
      <c r="P32" s="151" t="s">
        <v>39</v>
      </c>
      <c r="Q32" s="152"/>
      <c r="R32" s="141" t="s">
        <v>40</v>
      </c>
    </row>
    <row r="33" spans="1:18" ht="22.15" customHeight="1" thickBot="1">
      <c r="A33" s="39"/>
      <c r="B33" s="137"/>
      <c r="C33" s="137"/>
      <c r="D33" s="149"/>
      <c r="E33" s="150"/>
      <c r="F33" s="149"/>
      <c r="G33" s="150"/>
      <c r="H33" s="149"/>
      <c r="I33" s="150"/>
      <c r="J33" s="149"/>
      <c r="K33" s="150"/>
      <c r="L33" s="149"/>
      <c r="M33" s="150"/>
      <c r="N33" s="149"/>
      <c r="O33" s="150"/>
      <c r="P33" s="153"/>
      <c r="Q33" s="154"/>
      <c r="R33" s="142"/>
    </row>
    <row r="34" spans="1:18" ht="22.15" customHeight="1">
      <c r="A34" s="39"/>
      <c r="B34" s="129" t="s">
        <v>16</v>
      </c>
      <c r="C34" s="129" t="str">
        <f>IFERROR(VLOOKUP(B34,[1]teams!$B$1:$C$77,2,FALSE),"")</f>
        <v>VCH Time Out</v>
      </c>
      <c r="D34" s="143"/>
      <c r="E34" s="30"/>
      <c r="F34" s="113">
        <v>0</v>
      </c>
      <c r="G34" s="4">
        <v>-21</v>
      </c>
      <c r="H34" s="99">
        <v>4</v>
      </c>
      <c r="I34" s="4">
        <v>2</v>
      </c>
      <c r="J34" s="99">
        <v>0</v>
      </c>
      <c r="K34" s="4">
        <v>-12</v>
      </c>
      <c r="L34" s="99"/>
      <c r="M34" s="4"/>
      <c r="N34" s="113"/>
      <c r="O34" s="13"/>
      <c r="P34" s="135">
        <f>IF(AND(D34="",F34="",H34="",J34="",L34="",N34=""),"",D34+F34+H34+J34+L34+N34)</f>
        <v>4</v>
      </c>
      <c r="Q34" s="37">
        <f>IF(AND(E34="",G34="",I34="",K34="",M34="",O34=""),"",E34+G34+I34+K34+M34+O34)</f>
        <v>-31</v>
      </c>
      <c r="R34" s="66" t="s">
        <v>0</v>
      </c>
    </row>
    <row r="35" spans="1:18" ht="22.15" customHeight="1" thickBot="1">
      <c r="A35" s="39"/>
      <c r="B35" s="137"/>
      <c r="C35" s="137"/>
      <c r="D35" s="144"/>
      <c r="E35" s="29"/>
      <c r="F35" s="113"/>
      <c r="G35" s="32"/>
      <c r="H35" s="95"/>
      <c r="I35" s="2"/>
      <c r="J35" s="95"/>
      <c r="K35" s="2"/>
      <c r="L35" s="95"/>
      <c r="M35" s="2"/>
      <c r="N35" s="63"/>
      <c r="O35" s="12"/>
      <c r="P35" s="136"/>
      <c r="Q35" s="36"/>
      <c r="R35" s="67"/>
    </row>
    <row r="36" spans="1:18" ht="22.15" customHeight="1">
      <c r="A36" s="39"/>
      <c r="B36" s="129" t="s">
        <v>17</v>
      </c>
      <c r="C36" s="129" t="str">
        <f>IFERROR(VLOOKUP(B36,[1]teams!$B$1:$C$77,2,FALSE),"")</f>
        <v>VCH Pancake</v>
      </c>
      <c r="D36" s="97">
        <v>4</v>
      </c>
      <c r="E36" s="52">
        <v>21</v>
      </c>
      <c r="F36" s="133"/>
      <c r="G36" s="35"/>
      <c r="H36" s="99">
        <v>4</v>
      </c>
      <c r="I36" s="6">
        <v>2</v>
      </c>
      <c r="J36" s="99">
        <v>2</v>
      </c>
      <c r="K36" s="19">
        <v>13</v>
      </c>
      <c r="L36" s="94"/>
      <c r="M36" s="6"/>
      <c r="N36" s="113"/>
      <c r="O36" s="7"/>
      <c r="P36" s="135">
        <f>IF(AND(D36="",F36="",H36="",J36="",L36="",N36=""),"",D36+F36+H36+J36+L36+N36)</f>
        <v>10</v>
      </c>
      <c r="Q36" s="37">
        <f>IF(AND(E36="",G36="",I36="",K36="",M36="",O36=""),"",E36+G36+I36+K36+M36+O36)</f>
        <v>36</v>
      </c>
      <c r="R36" s="66" t="s">
        <v>67</v>
      </c>
    </row>
    <row r="37" spans="1:18" ht="22.15" customHeight="1" thickBot="1">
      <c r="A37" s="39"/>
      <c r="B37" s="137"/>
      <c r="C37" s="137"/>
      <c r="D37" s="86"/>
      <c r="E37" s="18"/>
      <c r="F37" s="138"/>
      <c r="G37" s="29"/>
      <c r="H37" s="99"/>
      <c r="I37" s="32"/>
      <c r="J37" s="95"/>
      <c r="K37" s="18"/>
      <c r="L37" s="95"/>
      <c r="M37" s="2"/>
      <c r="N37" s="63"/>
      <c r="O37" s="12"/>
      <c r="P37" s="136"/>
      <c r="Q37" s="36"/>
      <c r="R37" s="67"/>
    </row>
    <row r="38" spans="1:18" ht="22.15" customHeight="1">
      <c r="A38" s="39"/>
      <c r="B38" s="129" t="s">
        <v>18</v>
      </c>
      <c r="C38" s="129" t="str">
        <f>IFERROR(VLOOKUP(B38,[1]teams!$B$1:$C$77,2,FALSE),"")</f>
        <v>VCH Dive</v>
      </c>
      <c r="D38" s="97">
        <v>0</v>
      </c>
      <c r="E38" s="46">
        <v>-2</v>
      </c>
      <c r="F38" s="99">
        <v>0</v>
      </c>
      <c r="G38" s="19">
        <v>-2</v>
      </c>
      <c r="H38" s="133"/>
      <c r="I38" s="35"/>
      <c r="J38" s="94">
        <v>0</v>
      </c>
      <c r="K38" s="6">
        <v>-2</v>
      </c>
      <c r="L38" s="94"/>
      <c r="M38" s="6"/>
      <c r="N38" s="113"/>
      <c r="O38" s="7"/>
      <c r="P38" s="135">
        <f>IF(AND(D38="",F38="",H38="",J38="",L38="",N38=""),"",D38+F38+H38+J38+L38+N38)</f>
        <v>0</v>
      </c>
      <c r="Q38" s="37">
        <f>IF(AND(E38="",G38="",I38="",K38="",M38="",O38=""),"",E38+G38+I38+K38+M38+O38)</f>
        <v>-6</v>
      </c>
      <c r="R38" s="66" t="s">
        <v>1</v>
      </c>
    </row>
    <row r="39" spans="1:18" ht="22.15" customHeight="1" thickBot="1">
      <c r="A39" s="39"/>
      <c r="B39" s="137"/>
      <c r="C39" s="137"/>
      <c r="D39" s="86"/>
      <c r="E39" s="2"/>
      <c r="F39" s="95"/>
      <c r="G39" s="18"/>
      <c r="H39" s="138"/>
      <c r="I39" s="29"/>
      <c r="J39" s="99"/>
      <c r="K39" s="32"/>
      <c r="L39" s="95"/>
      <c r="M39" s="2"/>
      <c r="N39" s="63"/>
      <c r="O39" s="12"/>
      <c r="P39" s="136"/>
      <c r="Q39" s="36"/>
      <c r="R39" s="67"/>
    </row>
    <row r="40" spans="1:18" ht="22.15" customHeight="1">
      <c r="A40" s="39"/>
      <c r="B40" s="129" t="s">
        <v>19</v>
      </c>
      <c r="C40" s="129" t="str">
        <f>IFERROR(VLOOKUP(B40,[1]teams!$B$1:$C$77,2,FALSE),"")</f>
        <v>VCH Block</v>
      </c>
      <c r="D40" s="85">
        <v>4</v>
      </c>
      <c r="E40" s="6">
        <v>12</v>
      </c>
      <c r="F40" s="94">
        <v>2</v>
      </c>
      <c r="G40" s="6">
        <v>-13</v>
      </c>
      <c r="H40" s="94">
        <v>4</v>
      </c>
      <c r="I40" s="19">
        <v>2</v>
      </c>
      <c r="J40" s="133"/>
      <c r="K40" s="35"/>
      <c r="L40" s="62"/>
      <c r="M40" s="6"/>
      <c r="N40" s="94"/>
      <c r="O40" s="7"/>
      <c r="P40" s="135">
        <f>IF(AND(D40="",F40="",H40="",J40="",L40="",N40=""),"",D40+F40+H40+J40+L40+N40)</f>
        <v>10</v>
      </c>
      <c r="Q40" s="37">
        <f>IF(AND(E40="",G40="",I40="",K40="",M40="",O40=""),"",E40+G40+I40+K40+M40+O40)</f>
        <v>1</v>
      </c>
      <c r="R40" s="66" t="s">
        <v>31</v>
      </c>
    </row>
    <row r="41" spans="1:18" ht="22.15" customHeight="1" thickBot="1">
      <c r="A41" s="39"/>
      <c r="B41" s="137"/>
      <c r="C41" s="137"/>
      <c r="D41" s="86"/>
      <c r="E41" s="2"/>
      <c r="F41" s="95"/>
      <c r="G41" s="2"/>
      <c r="H41" s="95"/>
      <c r="I41" s="18"/>
      <c r="J41" s="138"/>
      <c r="K41" s="29"/>
      <c r="L41" s="113"/>
      <c r="M41" s="32"/>
      <c r="N41" s="95"/>
      <c r="O41" s="12"/>
      <c r="P41" s="136"/>
      <c r="Q41" s="36"/>
      <c r="R41" s="67"/>
    </row>
    <row r="42" spans="1:18" s="39" customFormat="1" ht="22.15" customHeight="1">
      <c r="B42" s="129" t="s">
        <v>51</v>
      </c>
      <c r="C42" s="129" t="str">
        <f>IFERROR(VLOOKUP(B42,[2]teams!$B$1:$C$77,2,FALSE),"")</f>
        <v/>
      </c>
      <c r="D42" s="85"/>
      <c r="E42" s="6"/>
      <c r="F42" s="94"/>
      <c r="G42" s="6"/>
      <c r="H42" s="94"/>
      <c r="I42" s="6"/>
      <c r="J42" s="94"/>
      <c r="K42" s="19"/>
      <c r="L42" s="133"/>
      <c r="M42" s="35"/>
      <c r="N42" s="62"/>
      <c r="O42" s="7"/>
      <c r="P42" s="135" t="str">
        <f>IF(AND(D42="",F42="",H42="",J42="",L42="",N42=""),"",D42+F42+H42+J42+L42+N42)</f>
        <v/>
      </c>
      <c r="Q42" s="37" t="str">
        <f>IF(AND(E42="",G42="",I42="",K42="",M42="",O42=""),"",E42+G42+I42+K42+M42+O42)</f>
        <v/>
      </c>
      <c r="R42" s="66"/>
    </row>
    <row r="43" spans="1:18" s="39" customFormat="1" ht="22.15" customHeight="1" thickBot="1">
      <c r="B43" s="137"/>
      <c r="C43" s="137"/>
      <c r="D43" s="86"/>
      <c r="E43" s="2"/>
      <c r="F43" s="95"/>
      <c r="G43" s="2"/>
      <c r="H43" s="95"/>
      <c r="I43" s="2"/>
      <c r="J43" s="95"/>
      <c r="K43" s="18"/>
      <c r="L43" s="138"/>
      <c r="M43" s="29"/>
      <c r="N43" s="113"/>
      <c r="O43" s="33"/>
      <c r="P43" s="136"/>
      <c r="Q43" s="36"/>
      <c r="R43" s="67"/>
    </row>
    <row r="44" spans="1:18" ht="22.15" customHeight="1">
      <c r="A44" s="39"/>
      <c r="B44" s="129" t="s">
        <v>52</v>
      </c>
      <c r="C44" s="131" t="str">
        <f>IFERROR(VLOOKUP(B44,[2]teams!$B$1:$C$77,2,FALSE),"")</f>
        <v/>
      </c>
      <c r="D44" s="97"/>
      <c r="E44" s="4"/>
      <c r="F44" s="99"/>
      <c r="G44" s="4"/>
      <c r="H44" s="99"/>
      <c r="I44" s="4"/>
      <c r="J44" s="99"/>
      <c r="K44" s="4"/>
      <c r="L44" s="99"/>
      <c r="M44" s="23"/>
      <c r="N44" s="133"/>
      <c r="O44" s="40"/>
      <c r="P44" s="135" t="str">
        <f>IF(AND(D44="",F44="",H44="",J44="",L44="",N44=""),"",D44+F44+H44+J44+L44+N44)</f>
        <v/>
      </c>
      <c r="Q44" s="37" t="str">
        <f>IF(AND(E44="",G44="",I44="",K44="",M44="",O44=""),"",E44+G44+I44+K44+M44+O44)</f>
        <v/>
      </c>
      <c r="R44" s="66"/>
    </row>
    <row r="45" spans="1:18" ht="22.15" customHeight="1" thickBot="1">
      <c r="A45" s="39"/>
      <c r="B45" s="130"/>
      <c r="C45" s="132"/>
      <c r="D45" s="98"/>
      <c r="E45" s="3"/>
      <c r="F45" s="100"/>
      <c r="G45" s="3"/>
      <c r="H45" s="100"/>
      <c r="I45" s="3"/>
      <c r="J45" s="100"/>
      <c r="K45" s="3"/>
      <c r="L45" s="100"/>
      <c r="M45" s="20"/>
      <c r="N45" s="134"/>
      <c r="O45" s="41"/>
      <c r="P45" s="136"/>
      <c r="Q45" s="36"/>
      <c r="R45" s="67"/>
    </row>
    <row r="46" spans="1:18" ht="22.1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22.15" customHeight="1"/>
    <row r="48" spans="1:18" ht="22.15" customHeight="1"/>
    <row r="49" ht="22.15" customHeight="1"/>
    <row r="50" ht="22.15" customHeight="1"/>
    <row r="51" ht="22.15" customHeight="1"/>
    <row r="52" ht="22.15" customHeight="1"/>
    <row r="53" ht="22.15" customHeight="1"/>
    <row r="54" ht="22.15" customHeight="1"/>
    <row r="55" ht="22.15" customHeight="1"/>
    <row r="56" ht="22.15" customHeight="1"/>
    <row r="57" ht="22.15" customHeight="1"/>
    <row r="58" ht="22.15" customHeight="1"/>
    <row r="59" ht="22.15" customHeight="1"/>
    <row r="60" ht="22.15" customHeight="1"/>
    <row r="61" ht="22.15" customHeight="1"/>
    <row r="62" ht="22.15" customHeight="1"/>
    <row r="63" ht="22.15" customHeight="1"/>
    <row r="64" ht="22.15" customHeight="1"/>
    <row r="65" ht="22.15" customHeight="1"/>
    <row r="66" ht="22.15" customHeight="1"/>
    <row r="67" ht="22.15" customHeight="1"/>
    <row r="68" ht="22.15" customHeight="1"/>
    <row r="69" ht="22.15" customHeight="1"/>
    <row r="70" ht="22.15" customHeight="1"/>
    <row r="71" ht="22.15" customHeight="1"/>
    <row r="72" ht="22.15" customHeight="1"/>
    <row r="73" ht="22.15" customHeight="1"/>
    <row r="74" ht="22.15" customHeight="1"/>
    <row r="75" ht="22.15" customHeight="1"/>
    <row r="76" ht="22.15" customHeight="1"/>
    <row r="77" ht="22.15" customHeight="1"/>
    <row r="78" ht="22.15" customHeight="1"/>
    <row r="79" ht="22.15" customHeight="1"/>
    <row r="80" ht="22.15" customHeight="1"/>
    <row r="81" ht="22.15" customHeight="1"/>
    <row r="82" ht="22.15" customHeight="1"/>
    <row r="83" ht="22.15" customHeight="1"/>
    <row r="84" ht="22.15" customHeight="1"/>
    <row r="85" ht="22.15" customHeight="1"/>
    <row r="86" ht="22.15" customHeight="1"/>
    <row r="87" ht="22.15" customHeight="1"/>
    <row r="88" ht="22.15" customHeight="1"/>
    <row r="89" ht="22.15" customHeight="1"/>
    <row r="90" ht="22.15" customHeight="1"/>
    <row r="91" ht="22.15" customHeight="1"/>
    <row r="92" ht="22.15" customHeight="1"/>
    <row r="93" ht="22.15" customHeight="1"/>
    <row r="94" ht="22.15" customHeight="1"/>
    <row r="95" ht="22.15" customHeight="1"/>
    <row r="96" ht="22.15" customHeight="1"/>
    <row r="97" ht="22.15" customHeight="1"/>
    <row r="98" ht="22.15" customHeight="1"/>
    <row r="99" ht="22.15" customHeight="1"/>
    <row r="100" ht="22.15" customHeight="1"/>
    <row r="101" ht="22.15" customHeight="1"/>
    <row r="102" ht="22.15" customHeight="1"/>
    <row r="103" ht="22.15" customHeight="1"/>
    <row r="104" ht="22.15" customHeight="1"/>
    <row r="105" ht="22.15" customHeight="1"/>
    <row r="106" ht="22.15" customHeight="1"/>
    <row r="107" ht="22.15" customHeight="1"/>
    <row r="108" ht="22.15" customHeight="1"/>
    <row r="109" ht="22.15" customHeight="1"/>
    <row r="110" ht="22.15" customHeight="1"/>
    <row r="111" ht="22.15" customHeight="1"/>
    <row r="112" ht="22.15" customHeight="1"/>
    <row r="113" ht="22.15" customHeight="1"/>
    <row r="114" ht="22.15" customHeight="1"/>
    <row r="115" ht="22.15" customHeight="1"/>
    <row r="116" ht="22.15" customHeight="1"/>
    <row r="117" ht="22.15" customHeight="1"/>
    <row r="118" ht="22.15" customHeight="1"/>
    <row r="119" ht="22.15" customHeight="1"/>
    <row r="120" ht="22.15" customHeight="1"/>
    <row r="121" ht="22.15" customHeight="1"/>
    <row r="122" ht="22.15" customHeight="1"/>
    <row r="123" ht="22.15" customHeight="1"/>
    <row r="124" ht="22.15" customHeight="1"/>
    <row r="125" ht="22.15" customHeight="1"/>
    <row r="126" ht="22.15" customHeight="1"/>
    <row r="127" ht="22.15" customHeight="1"/>
    <row r="128" ht="22.15" customHeight="1"/>
    <row r="129" ht="22.15" customHeight="1"/>
    <row r="130" ht="22.15" customHeight="1"/>
    <row r="131" ht="22.15" customHeight="1"/>
    <row r="132" ht="22.15" customHeight="1"/>
    <row r="133" ht="22.15" customHeight="1"/>
    <row r="134" ht="22.15" customHeight="1"/>
    <row r="135" ht="22.15" customHeight="1"/>
    <row r="136" ht="22.15" customHeight="1"/>
    <row r="137" ht="22.15" customHeight="1"/>
    <row r="138" ht="22.15" customHeight="1"/>
    <row r="139" ht="22.15" customHeight="1"/>
    <row r="140" ht="22.15" customHeight="1"/>
    <row r="141" ht="22.15" customHeight="1"/>
    <row r="142" ht="22.15" customHeight="1"/>
    <row r="143" ht="22.15" customHeight="1"/>
    <row r="144" ht="22.15" customHeight="1"/>
    <row r="145" ht="22.15" customHeight="1"/>
    <row r="146" ht="22.15" customHeight="1"/>
    <row r="147" ht="22.15" customHeight="1"/>
    <row r="148" ht="22.15" customHeight="1"/>
    <row r="149" ht="22.15" customHeight="1"/>
    <row r="150" ht="22.15" customHeight="1"/>
    <row r="151" ht="22.15" customHeight="1"/>
    <row r="152" ht="22.15" customHeight="1"/>
    <row r="153" ht="22.15" customHeight="1"/>
    <row r="154" ht="22.15" customHeight="1"/>
    <row r="155" ht="22.15" customHeight="1"/>
    <row r="156" ht="22.15" customHeight="1"/>
    <row r="157" ht="22.15" customHeight="1"/>
    <row r="158" ht="22.15" customHeight="1"/>
    <row r="159" ht="22.15" customHeight="1"/>
  </sheetData>
  <mergeCells count="210">
    <mergeCell ref="R44:R45"/>
    <mergeCell ref="B44:B45"/>
    <mergeCell ref="C44:C45"/>
    <mergeCell ref="D44:D45"/>
    <mergeCell ref="F44:F45"/>
    <mergeCell ref="H44:H45"/>
    <mergeCell ref="J44:J45"/>
    <mergeCell ref="L44:L45"/>
    <mergeCell ref="N44:N45"/>
    <mergeCell ref="P44:P45"/>
    <mergeCell ref="P34:P35"/>
    <mergeCell ref="R34:R35"/>
    <mergeCell ref="P36:P37"/>
    <mergeCell ref="R36:R37"/>
    <mergeCell ref="P38:P39"/>
    <mergeCell ref="R38:R39"/>
    <mergeCell ref="P40:P41"/>
    <mergeCell ref="R40:R41"/>
    <mergeCell ref="P42:P43"/>
    <mergeCell ref="R42:R43"/>
    <mergeCell ref="P27:P28"/>
    <mergeCell ref="R27:R28"/>
    <mergeCell ref="P29:P30"/>
    <mergeCell ref="R29:R30"/>
    <mergeCell ref="B32:B33"/>
    <mergeCell ref="C32:C33"/>
    <mergeCell ref="D32:E33"/>
    <mergeCell ref="F32:G33"/>
    <mergeCell ref="H32:I33"/>
    <mergeCell ref="J32:K33"/>
    <mergeCell ref="L32:M33"/>
    <mergeCell ref="N32:O33"/>
    <mergeCell ref="P32:Q33"/>
    <mergeCell ref="R32:R33"/>
    <mergeCell ref="R21:R22"/>
    <mergeCell ref="D23:D24"/>
    <mergeCell ref="F23:F24"/>
    <mergeCell ref="H23:H24"/>
    <mergeCell ref="J23:J24"/>
    <mergeCell ref="L23:L24"/>
    <mergeCell ref="P23:P24"/>
    <mergeCell ref="R23:R24"/>
    <mergeCell ref="P25:P26"/>
    <mergeCell ref="R25:R26"/>
    <mergeCell ref="N23:N24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P17:Q18"/>
    <mergeCell ref="R17:R18"/>
    <mergeCell ref="B19:B20"/>
    <mergeCell ref="C19:C20"/>
    <mergeCell ref="D19:D20"/>
    <mergeCell ref="F19:F20"/>
    <mergeCell ref="H19:H20"/>
    <mergeCell ref="J19:J20"/>
    <mergeCell ref="L19:L20"/>
    <mergeCell ref="N19:N20"/>
    <mergeCell ref="P19:P20"/>
    <mergeCell ref="R19:R20"/>
    <mergeCell ref="B17:B18"/>
    <mergeCell ref="C17:C18"/>
    <mergeCell ref="D17:E18"/>
    <mergeCell ref="F17:G18"/>
    <mergeCell ref="H17:I18"/>
    <mergeCell ref="J17:K18"/>
    <mergeCell ref="L17:M18"/>
    <mergeCell ref="N17:O18"/>
    <mergeCell ref="L40:L41"/>
    <mergeCell ref="N40:N41"/>
    <mergeCell ref="B42:B43"/>
    <mergeCell ref="C42:C43"/>
    <mergeCell ref="D42:D43"/>
    <mergeCell ref="F42:F43"/>
    <mergeCell ref="H42:H43"/>
    <mergeCell ref="J42:J43"/>
    <mergeCell ref="L42:L43"/>
    <mergeCell ref="N42:N43"/>
    <mergeCell ref="B40:B41"/>
    <mergeCell ref="C40:C41"/>
    <mergeCell ref="D40:D41"/>
    <mergeCell ref="F40:F41"/>
    <mergeCell ref="H40:H41"/>
    <mergeCell ref="J40:J41"/>
    <mergeCell ref="L36:L37"/>
    <mergeCell ref="N36:N37"/>
    <mergeCell ref="B38:B39"/>
    <mergeCell ref="C38:C39"/>
    <mergeCell ref="D38:D39"/>
    <mergeCell ref="F38:F39"/>
    <mergeCell ref="H38:H39"/>
    <mergeCell ref="J38:J39"/>
    <mergeCell ref="L38:L39"/>
    <mergeCell ref="N38:N39"/>
    <mergeCell ref="B36:B37"/>
    <mergeCell ref="C36:C37"/>
    <mergeCell ref="D36:D37"/>
    <mergeCell ref="F36:F37"/>
    <mergeCell ref="H36:H37"/>
    <mergeCell ref="J36:J37"/>
    <mergeCell ref="B34:B35"/>
    <mergeCell ref="C34:C35"/>
    <mergeCell ref="N34:N35"/>
    <mergeCell ref="D34:D35"/>
    <mergeCell ref="F34:F35"/>
    <mergeCell ref="H34:H35"/>
    <mergeCell ref="J34:J35"/>
    <mergeCell ref="L34:L35"/>
    <mergeCell ref="L27:L28"/>
    <mergeCell ref="N27:N28"/>
    <mergeCell ref="B29:B30"/>
    <mergeCell ref="C29:C30"/>
    <mergeCell ref="D29:D30"/>
    <mergeCell ref="F29:F30"/>
    <mergeCell ref="H29:H30"/>
    <mergeCell ref="J29:J30"/>
    <mergeCell ref="L29:L30"/>
    <mergeCell ref="N29:N30"/>
    <mergeCell ref="B27:B28"/>
    <mergeCell ref="C27:C28"/>
    <mergeCell ref="D27:D28"/>
    <mergeCell ref="F27:F28"/>
    <mergeCell ref="H27:H28"/>
    <mergeCell ref="J27:J28"/>
    <mergeCell ref="B25:B26"/>
    <mergeCell ref="C25:C26"/>
    <mergeCell ref="D25:D26"/>
    <mergeCell ref="F25:F26"/>
    <mergeCell ref="H25:H26"/>
    <mergeCell ref="J25:J26"/>
    <mergeCell ref="L25:L26"/>
    <mergeCell ref="N25:N26"/>
    <mergeCell ref="B23:B24"/>
    <mergeCell ref="C23:C24"/>
    <mergeCell ref="R2:R3"/>
    <mergeCell ref="B4:B5"/>
    <mergeCell ref="C4:C5"/>
    <mergeCell ref="D4:D5"/>
    <mergeCell ref="F4:F5"/>
    <mergeCell ref="H4:H5"/>
    <mergeCell ref="J4:J5"/>
    <mergeCell ref="L4:L5"/>
    <mergeCell ref="N4:N5"/>
    <mergeCell ref="P4:P5"/>
    <mergeCell ref="R4:R5"/>
    <mergeCell ref="B2:B3"/>
    <mergeCell ref="C2:C3"/>
    <mergeCell ref="D2:E3"/>
    <mergeCell ref="F2:G3"/>
    <mergeCell ref="H2:I3"/>
    <mergeCell ref="J2:K3"/>
    <mergeCell ref="L2:M3"/>
    <mergeCell ref="N2:O3"/>
    <mergeCell ref="P2:Q3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C6:C7"/>
    <mergeCell ref="D6:D7"/>
    <mergeCell ref="F6:F7"/>
    <mergeCell ref="H6:H7"/>
    <mergeCell ref="J6:J7"/>
    <mergeCell ref="L6:L7"/>
    <mergeCell ref="N6:N7"/>
    <mergeCell ref="P6:P7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4:R15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</mergeCells>
  <pageMargins left="0.70866141732283505" right="0.70866141732283505" top="0.32" bottom="0.31" header="0.31496062992126" footer="0.31496062992126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B1:U177"/>
  <sheetViews>
    <sheetView tabSelected="1" workbookViewId="0">
      <selection activeCell="V43" sqref="V43"/>
    </sheetView>
  </sheetViews>
  <sheetFormatPr defaultColWidth="8.7109375" defaultRowHeight="12.75"/>
  <cols>
    <col min="1" max="1" width="2.42578125" style="39" customWidth="1"/>
    <col min="2" max="2" width="7.7109375" style="39" customWidth="1"/>
    <col min="3" max="3" width="21.7109375" style="39" customWidth="1"/>
    <col min="4" max="4" width="10.7109375" style="39" customWidth="1"/>
    <col min="5" max="5" width="4.7109375" style="39" customWidth="1"/>
    <col min="6" max="6" width="10.7109375" style="39" customWidth="1"/>
    <col min="7" max="7" width="4.7109375" style="39" customWidth="1"/>
    <col min="8" max="8" width="10.7109375" style="39" customWidth="1"/>
    <col min="9" max="9" width="4.7109375" style="39" customWidth="1"/>
    <col min="10" max="10" width="10.7109375" style="39" customWidth="1"/>
    <col min="11" max="11" width="4.7109375" style="39" customWidth="1"/>
    <col min="12" max="12" width="10.7109375" style="39" customWidth="1"/>
    <col min="13" max="13" width="4.7109375" style="39" customWidth="1"/>
    <col min="14" max="14" width="10.7109375" style="39" customWidth="1"/>
    <col min="15" max="15" width="4.7109375" style="39" customWidth="1"/>
    <col min="16" max="16" width="7.7109375" style="39" customWidth="1"/>
    <col min="17" max="17" width="4.7109375" style="39" customWidth="1"/>
    <col min="18" max="18" width="14.42578125" style="39" customWidth="1"/>
    <col min="19" max="19" width="7.7109375" style="39" customWidth="1"/>
    <col min="20" max="16384" width="8.7109375" style="39"/>
  </cols>
  <sheetData>
    <row r="1" spans="2:18" ht="13.5" thickBot="1"/>
    <row r="2" spans="2:18" ht="22.15" customHeight="1">
      <c r="B2" s="155" t="s">
        <v>41</v>
      </c>
      <c r="C2" s="157" t="s">
        <v>38</v>
      </c>
      <c r="D2" s="171" t="str">
        <f>+C4</f>
        <v>VCH Smash</v>
      </c>
      <c r="E2" s="172"/>
      <c r="F2" s="171" t="str">
        <f>+C6</f>
        <v>VVO Sterren</v>
      </c>
      <c r="G2" s="172"/>
      <c r="H2" s="171" t="str">
        <f>+C8</f>
        <v>AMVJ/Mart.Orka's</v>
      </c>
      <c r="I2" s="172"/>
      <c r="J2" s="171" t="str">
        <f>+C10</f>
        <v>VVO Regenboog</v>
      </c>
      <c r="K2" s="172"/>
      <c r="L2" s="171" t="str">
        <f>+C12</f>
        <v/>
      </c>
      <c r="M2" s="172"/>
      <c r="N2" s="171" t="str">
        <f>+C14</f>
        <v/>
      </c>
      <c r="O2" s="172"/>
      <c r="P2" s="171" t="s">
        <v>39</v>
      </c>
      <c r="Q2" s="172"/>
      <c r="R2" s="166" t="s">
        <v>40</v>
      </c>
    </row>
    <row r="3" spans="2:18" ht="22.15" customHeight="1" thickBot="1">
      <c r="B3" s="156"/>
      <c r="C3" s="158"/>
      <c r="D3" s="173"/>
      <c r="E3" s="174"/>
      <c r="F3" s="175"/>
      <c r="G3" s="176"/>
      <c r="H3" s="175"/>
      <c r="I3" s="176"/>
      <c r="J3" s="175"/>
      <c r="K3" s="176"/>
      <c r="L3" s="175"/>
      <c r="M3" s="176"/>
      <c r="N3" s="175"/>
      <c r="O3" s="176"/>
      <c r="P3" s="173"/>
      <c r="Q3" s="174"/>
      <c r="R3" s="167"/>
    </row>
    <row r="4" spans="2:18" ht="22.15" customHeight="1">
      <c r="B4" s="155" t="s">
        <v>4</v>
      </c>
      <c r="C4" s="157" t="str">
        <f>IFERROR(VLOOKUP(B4,[1]teams!$B$1:$C$77,2,FALSE),"")</f>
        <v>VCH Smash</v>
      </c>
      <c r="D4" s="168"/>
      <c r="E4" s="26"/>
      <c r="F4" s="80">
        <v>4</v>
      </c>
      <c r="G4" s="11">
        <v>16</v>
      </c>
      <c r="H4" s="170">
        <v>2</v>
      </c>
      <c r="I4" s="11">
        <v>8</v>
      </c>
      <c r="J4" s="170">
        <v>3</v>
      </c>
      <c r="K4" s="11">
        <v>15</v>
      </c>
      <c r="L4" s="170"/>
      <c r="M4" s="11"/>
      <c r="N4" s="80"/>
      <c r="O4" s="5"/>
      <c r="P4" s="161">
        <f>IF(AND(D4="",F4="",H4="",J4="",L4="",N4=""),"",D4+F4+H4+J4+L4+N4)</f>
        <v>9</v>
      </c>
      <c r="Q4" s="38">
        <f>IF(AND(E4="",G4="",I4="",K4="",M4="",O4=""),"",E4+G4+I4+K4+M4+O4)</f>
        <v>39</v>
      </c>
      <c r="R4" s="66" t="s">
        <v>67</v>
      </c>
    </row>
    <row r="5" spans="2:18" ht="22.15" customHeight="1" thickBot="1">
      <c r="B5" s="156"/>
      <c r="C5" s="158"/>
      <c r="D5" s="169"/>
      <c r="E5" s="31"/>
      <c r="F5" s="113"/>
      <c r="G5" s="32"/>
      <c r="H5" s="95"/>
      <c r="I5" s="2"/>
      <c r="J5" s="95"/>
      <c r="K5" s="2"/>
      <c r="L5" s="95"/>
      <c r="M5" s="2"/>
      <c r="N5" s="63"/>
      <c r="O5" s="12"/>
      <c r="P5" s="162"/>
      <c r="Q5" s="16"/>
      <c r="R5" s="67"/>
    </row>
    <row r="6" spans="2:18" ht="22.15" customHeight="1">
      <c r="B6" s="163" t="s">
        <v>5</v>
      </c>
      <c r="C6" s="157" t="str">
        <f>IFERROR(VLOOKUP(B6,[1]teams!$B$1:$C$77,2,FALSE),"")</f>
        <v>VVO Sterren</v>
      </c>
      <c r="D6" s="97">
        <v>0</v>
      </c>
      <c r="E6" s="52">
        <v>-14</v>
      </c>
      <c r="F6" s="159"/>
      <c r="G6" s="25"/>
      <c r="H6" s="99">
        <v>4</v>
      </c>
      <c r="I6" s="6">
        <v>23</v>
      </c>
      <c r="J6" s="99">
        <v>4</v>
      </c>
      <c r="K6" s="19">
        <v>21</v>
      </c>
      <c r="L6" s="94"/>
      <c r="M6" s="6"/>
      <c r="N6" s="113"/>
      <c r="O6" s="7"/>
      <c r="P6" s="161">
        <f>IF(AND(D6="",F6="",H6="",J6="",L6="",N6=""),"",D6+F6+H6+J6+L6+N6)</f>
        <v>8</v>
      </c>
      <c r="Q6" s="38">
        <f>IF(AND(E6="",G6="",I6="",K6="",M6="",O6=""),"",E6+G6+I6+K6+M6+O6)</f>
        <v>30</v>
      </c>
      <c r="R6" s="66" t="s">
        <v>31</v>
      </c>
    </row>
    <row r="7" spans="2:18" ht="22.15" customHeight="1" thickBot="1">
      <c r="B7" s="164"/>
      <c r="C7" s="158"/>
      <c r="D7" s="86"/>
      <c r="E7" s="18"/>
      <c r="F7" s="165"/>
      <c r="G7" s="31"/>
      <c r="H7" s="99"/>
      <c r="I7" s="32"/>
      <c r="J7" s="95"/>
      <c r="K7" s="18"/>
      <c r="L7" s="95"/>
      <c r="M7" s="2"/>
      <c r="N7" s="63"/>
      <c r="O7" s="12"/>
      <c r="P7" s="162"/>
      <c r="Q7" s="16"/>
      <c r="R7" s="67"/>
    </row>
    <row r="8" spans="2:18" ht="22.15" customHeight="1">
      <c r="B8" s="163" t="s">
        <v>6</v>
      </c>
      <c r="C8" s="157" t="str">
        <f>IFERROR(VLOOKUP(B8,[1]teams!$B$1:$C$77,2,FALSE),"")</f>
        <v>AMVJ/Mart.Orka's</v>
      </c>
      <c r="D8" s="97">
        <v>2</v>
      </c>
      <c r="E8" s="46">
        <v>-8</v>
      </c>
      <c r="F8" s="99">
        <v>0</v>
      </c>
      <c r="G8" s="19">
        <v>-23</v>
      </c>
      <c r="H8" s="159"/>
      <c r="I8" s="25"/>
      <c r="J8" s="62">
        <v>2</v>
      </c>
      <c r="K8" s="6">
        <v>-2</v>
      </c>
      <c r="L8" s="94"/>
      <c r="M8" s="6"/>
      <c r="N8" s="113"/>
      <c r="O8" s="7"/>
      <c r="P8" s="161">
        <f>IF(AND(D8="",F8="",H8="",J8="",L8="",N8=""),"",D8+F8+H8+J8+L8+N8)</f>
        <v>4</v>
      </c>
      <c r="Q8" s="38">
        <f>IF(AND(E8="",G8="",I8="",K8="",M8="",O8=""),"",E8+G8+I8+K8+M8+O8)</f>
        <v>-33</v>
      </c>
      <c r="R8" s="66" t="s">
        <v>0</v>
      </c>
    </row>
    <row r="9" spans="2:18" ht="22.15" customHeight="1" thickBot="1">
      <c r="B9" s="164"/>
      <c r="C9" s="158"/>
      <c r="D9" s="86"/>
      <c r="E9" s="2"/>
      <c r="F9" s="95"/>
      <c r="G9" s="18"/>
      <c r="H9" s="165"/>
      <c r="I9" s="31"/>
      <c r="J9" s="113"/>
      <c r="K9" s="32"/>
      <c r="L9" s="95"/>
      <c r="M9" s="2"/>
      <c r="N9" s="63"/>
      <c r="O9" s="12"/>
      <c r="P9" s="162"/>
      <c r="Q9" s="16"/>
      <c r="R9" s="67"/>
    </row>
    <row r="10" spans="2:18" ht="22.15" customHeight="1">
      <c r="B10" s="163" t="s">
        <v>7</v>
      </c>
      <c r="C10" s="157" t="str">
        <f>IFERROR(VLOOKUP(B10,[1]teams!$B$1:$C$77,2,FALSE),"")</f>
        <v>VVO Regenboog</v>
      </c>
      <c r="D10" s="85">
        <v>1</v>
      </c>
      <c r="E10" s="6">
        <v>-15</v>
      </c>
      <c r="F10" s="94">
        <v>0</v>
      </c>
      <c r="G10" s="6">
        <v>-21</v>
      </c>
      <c r="H10" s="99">
        <v>2</v>
      </c>
      <c r="I10" s="52">
        <v>2</v>
      </c>
      <c r="J10" s="159"/>
      <c r="K10" s="25"/>
      <c r="L10" s="62"/>
      <c r="M10" s="6"/>
      <c r="N10" s="94"/>
      <c r="O10" s="7"/>
      <c r="P10" s="161">
        <f>IF(AND(D10="",F10="",H10="",J10="",L10="",N10=""),"",D10+F10+H10+J10+L10+N10)</f>
        <v>3</v>
      </c>
      <c r="Q10" s="38">
        <f>IF(AND(E10="",G10="",I10="",K10="",M10="",O10=""),"",E10+G10+I10+K10+M10+O10)</f>
        <v>-34</v>
      </c>
      <c r="R10" s="66" t="s">
        <v>1</v>
      </c>
    </row>
    <row r="11" spans="2:18" ht="22.15" customHeight="1" thickBot="1">
      <c r="B11" s="164"/>
      <c r="C11" s="158"/>
      <c r="D11" s="86"/>
      <c r="E11" s="2"/>
      <c r="F11" s="95"/>
      <c r="G11" s="2"/>
      <c r="H11" s="95"/>
      <c r="I11" s="18"/>
      <c r="J11" s="165"/>
      <c r="K11" s="31"/>
      <c r="L11" s="113"/>
      <c r="M11" s="32"/>
      <c r="N11" s="95"/>
      <c r="O11" s="12"/>
      <c r="P11" s="162"/>
      <c r="Q11" s="16"/>
      <c r="R11" s="67"/>
    </row>
    <row r="12" spans="2:18" ht="22.15" customHeight="1">
      <c r="B12" s="163" t="s">
        <v>53</v>
      </c>
      <c r="C12" s="157" t="str">
        <f>IFERROR(VLOOKUP(B12,[1]teams!$B$1:$C$77,2,FALSE),"")</f>
        <v/>
      </c>
      <c r="D12" s="85"/>
      <c r="E12" s="6"/>
      <c r="F12" s="94"/>
      <c r="G12" s="6"/>
      <c r="H12" s="94"/>
      <c r="I12" s="6"/>
      <c r="J12" s="99"/>
      <c r="K12" s="52"/>
      <c r="L12" s="159"/>
      <c r="M12" s="25"/>
      <c r="N12" s="62"/>
      <c r="O12" s="7"/>
      <c r="P12" s="161" t="str">
        <f>IF(AND(D12="",F12="",H12="",J12="",L12="",N12=""),"",D12+F12+H12+J12+L12+N12)</f>
        <v/>
      </c>
      <c r="Q12" s="38" t="str">
        <f>IF(AND(E12="",G12="",I12="",K12="",M12="",O12=""),"",E12+G12+I12+K12+M12+O12)</f>
        <v/>
      </c>
      <c r="R12" s="66"/>
    </row>
    <row r="13" spans="2:18" ht="22.15" customHeight="1" thickBot="1">
      <c r="B13" s="164"/>
      <c r="C13" s="158"/>
      <c r="D13" s="86"/>
      <c r="E13" s="2"/>
      <c r="F13" s="95"/>
      <c r="G13" s="2"/>
      <c r="H13" s="95"/>
      <c r="I13" s="2"/>
      <c r="J13" s="95"/>
      <c r="K13" s="18"/>
      <c r="L13" s="165"/>
      <c r="M13" s="31"/>
      <c r="N13" s="113"/>
      <c r="O13" s="33"/>
      <c r="P13" s="162"/>
      <c r="Q13" s="16"/>
      <c r="R13" s="67"/>
    </row>
    <row r="14" spans="2:18" ht="22.15" customHeight="1">
      <c r="B14" s="163" t="s">
        <v>56</v>
      </c>
      <c r="C14" s="157" t="str">
        <f>IFERROR(VLOOKUP(B14,[1]teams!$B$1:$C$77,2,FALSE),"")</f>
        <v/>
      </c>
      <c r="D14" s="97"/>
      <c r="E14" s="4"/>
      <c r="F14" s="99"/>
      <c r="G14" s="4"/>
      <c r="H14" s="99"/>
      <c r="I14" s="4"/>
      <c r="J14" s="99"/>
      <c r="K14" s="4"/>
      <c r="L14" s="99"/>
      <c r="M14" s="52"/>
      <c r="N14" s="159"/>
      <c r="O14" s="25"/>
      <c r="P14" s="161" t="str">
        <f>IF(AND(D14="",F14="",H14="",J14="",L14="",N14=""),"",D14+F14+H14+J14+L14+N14)</f>
        <v/>
      </c>
      <c r="Q14" s="38" t="str">
        <f>IF(AND(E14="",G14="",I14="",K14="",M14="",O14=""),"",E14+G14+I14+K14+M14+O14)</f>
        <v/>
      </c>
      <c r="R14" s="66"/>
    </row>
    <row r="15" spans="2:18" ht="22.15" customHeight="1" thickBot="1">
      <c r="B15" s="164"/>
      <c r="C15" s="158"/>
      <c r="D15" s="98"/>
      <c r="E15" s="3"/>
      <c r="F15" s="100"/>
      <c r="G15" s="3"/>
      <c r="H15" s="100"/>
      <c r="I15" s="3"/>
      <c r="J15" s="100"/>
      <c r="K15" s="3"/>
      <c r="L15" s="100"/>
      <c r="M15" s="20"/>
      <c r="N15" s="160"/>
      <c r="O15" s="43"/>
      <c r="P15" s="162"/>
      <c r="Q15" s="16"/>
      <c r="R15" s="67"/>
    </row>
    <row r="16" spans="2:18" ht="22.15" customHeight="1" thickBot="1">
      <c r="C16" s="53"/>
    </row>
    <row r="17" spans="2:18" ht="22.15" customHeight="1">
      <c r="B17" s="155" t="s">
        <v>41</v>
      </c>
      <c r="C17" s="157" t="s">
        <v>59</v>
      </c>
      <c r="D17" s="171" t="str">
        <f>+C19</f>
        <v>Atalante Teampower</v>
      </c>
      <c r="E17" s="172"/>
      <c r="F17" s="171" t="str">
        <f>+C21</f>
        <v>AMVJ/Mart. Waterratjes</v>
      </c>
      <c r="G17" s="172"/>
      <c r="H17" s="171" t="str">
        <f>+C23</f>
        <v>SV. Power</v>
      </c>
      <c r="I17" s="172"/>
      <c r="J17" s="171" t="str">
        <f>+C25</f>
        <v>VCH Spike</v>
      </c>
      <c r="K17" s="172"/>
      <c r="L17" s="171" t="str">
        <f>+C27</f>
        <v/>
      </c>
      <c r="M17" s="172"/>
      <c r="N17" s="171" t="str">
        <f>+C29</f>
        <v/>
      </c>
      <c r="O17" s="172"/>
      <c r="P17" s="171" t="s">
        <v>39</v>
      </c>
      <c r="Q17" s="172"/>
      <c r="R17" s="166" t="s">
        <v>40</v>
      </c>
    </row>
    <row r="18" spans="2:18" ht="22.15" customHeight="1" thickBot="1">
      <c r="B18" s="156"/>
      <c r="C18" s="158"/>
      <c r="D18" s="173"/>
      <c r="E18" s="174"/>
      <c r="F18" s="175"/>
      <c r="G18" s="176"/>
      <c r="H18" s="175"/>
      <c r="I18" s="176"/>
      <c r="J18" s="175"/>
      <c r="K18" s="176"/>
      <c r="L18" s="175"/>
      <c r="M18" s="176"/>
      <c r="N18" s="175"/>
      <c r="O18" s="176"/>
      <c r="P18" s="173"/>
      <c r="Q18" s="174"/>
      <c r="R18" s="167"/>
    </row>
    <row r="19" spans="2:18" ht="22.15" customHeight="1">
      <c r="B19" s="163" t="s">
        <v>27</v>
      </c>
      <c r="C19" s="157" t="str">
        <f>IFERROR(VLOOKUP(B19,[1]teams!$B$1:$C$77,2,FALSE),"")</f>
        <v>Atalante Teampower</v>
      </c>
      <c r="D19" s="168"/>
      <c r="E19" s="26"/>
      <c r="F19" s="80">
        <v>0</v>
      </c>
      <c r="G19" s="11">
        <v>-9</v>
      </c>
      <c r="H19" s="170">
        <v>0</v>
      </c>
      <c r="I19" s="11">
        <v>-21</v>
      </c>
      <c r="J19" s="170">
        <v>0</v>
      </c>
      <c r="K19" s="11">
        <v>-11</v>
      </c>
      <c r="L19" s="170"/>
      <c r="M19" s="11"/>
      <c r="N19" s="80"/>
      <c r="O19" s="5"/>
      <c r="P19" s="161">
        <f>IF(AND(D19="",F19="",H19="",J19="",L19="",N19=""),"",D19+F19+H19+J19+L19+N19)</f>
        <v>0</v>
      </c>
      <c r="Q19" s="38">
        <f>IF(AND(E19="",G19="",I19="",K19="",M19="",O19=""),"",E19+G19+I19+K19+M19+O19)</f>
        <v>-41</v>
      </c>
      <c r="R19" s="66" t="s">
        <v>1</v>
      </c>
    </row>
    <row r="20" spans="2:18" ht="22.15" customHeight="1" thickBot="1">
      <c r="B20" s="164"/>
      <c r="C20" s="158"/>
      <c r="D20" s="169"/>
      <c r="E20" s="31"/>
      <c r="F20" s="113"/>
      <c r="G20" s="32"/>
      <c r="H20" s="95"/>
      <c r="I20" s="2"/>
      <c r="J20" s="95"/>
      <c r="K20" s="2"/>
      <c r="L20" s="95"/>
      <c r="M20" s="2"/>
      <c r="N20" s="63"/>
      <c r="O20" s="12"/>
      <c r="P20" s="162"/>
      <c r="Q20" s="16"/>
      <c r="R20" s="67"/>
    </row>
    <row r="21" spans="2:18" ht="22.15" customHeight="1">
      <c r="B21" s="163" t="s">
        <v>28</v>
      </c>
      <c r="C21" s="157" t="str">
        <f>IFERROR(VLOOKUP(B21,[1]teams!$B$1:$C$77,2,FALSE),"")</f>
        <v>AMVJ/Mart. Waterratjes</v>
      </c>
      <c r="D21" s="97">
        <v>4</v>
      </c>
      <c r="E21" s="52">
        <v>9</v>
      </c>
      <c r="F21" s="159"/>
      <c r="G21" s="25"/>
      <c r="H21" s="99">
        <v>2</v>
      </c>
      <c r="I21" s="6">
        <v>13</v>
      </c>
      <c r="J21" s="99">
        <v>4</v>
      </c>
      <c r="K21" s="19">
        <v>13</v>
      </c>
      <c r="L21" s="94"/>
      <c r="M21" s="6"/>
      <c r="N21" s="113"/>
      <c r="O21" s="7"/>
      <c r="P21" s="161">
        <f>IF(AND(D21="",F21="",H21="",J21="",L21="",N21=""),"",D21+F21+H21+J21+L21+N21)</f>
        <v>10</v>
      </c>
      <c r="Q21" s="38">
        <f>IF(AND(E21="",G21="",I21="",K21="",M21="",O21=""),"",E21+G21+I21+K21+M21+O21)</f>
        <v>35</v>
      </c>
      <c r="R21" s="66" t="s">
        <v>67</v>
      </c>
    </row>
    <row r="22" spans="2:18" ht="22.15" customHeight="1" thickBot="1">
      <c r="B22" s="164"/>
      <c r="C22" s="158"/>
      <c r="D22" s="86"/>
      <c r="E22" s="18"/>
      <c r="F22" s="165"/>
      <c r="G22" s="31"/>
      <c r="H22" s="99"/>
      <c r="I22" s="32"/>
      <c r="J22" s="95"/>
      <c r="K22" s="18"/>
      <c r="L22" s="95"/>
      <c r="M22" s="2"/>
      <c r="N22" s="63"/>
      <c r="O22" s="12"/>
      <c r="P22" s="162"/>
      <c r="Q22" s="16"/>
      <c r="R22" s="67"/>
    </row>
    <row r="23" spans="2:18" ht="22.15" customHeight="1">
      <c r="B23" s="163" t="s">
        <v>29</v>
      </c>
      <c r="C23" s="157" t="str">
        <f>IFERROR(VLOOKUP(B23,[1]teams!$B$1:$C$77,2,FALSE),"")</f>
        <v>SV. Power</v>
      </c>
      <c r="D23" s="97">
        <v>4</v>
      </c>
      <c r="E23" s="46">
        <v>21</v>
      </c>
      <c r="F23" s="99">
        <v>2</v>
      </c>
      <c r="G23" s="19">
        <v>-13</v>
      </c>
      <c r="H23" s="159"/>
      <c r="I23" s="25"/>
      <c r="J23" s="62">
        <v>4</v>
      </c>
      <c r="K23" s="6">
        <v>18</v>
      </c>
      <c r="L23" s="94"/>
      <c r="M23" s="6"/>
      <c r="N23" s="113"/>
      <c r="O23" s="7"/>
      <c r="P23" s="161">
        <f>IF(AND(D23="",F23="",H23="",J23="",L23="",N23=""),"",D23+F23+H23+J23+L23+N23)</f>
        <v>10</v>
      </c>
      <c r="Q23" s="38">
        <f>IF(AND(E23="",G23="",I23="",K23="",M23="",O23=""),"",E23+G23+I23+K23+M23+O23)</f>
        <v>26</v>
      </c>
      <c r="R23" s="66" t="s">
        <v>31</v>
      </c>
    </row>
    <row r="24" spans="2:18" ht="22.15" customHeight="1" thickBot="1">
      <c r="B24" s="164"/>
      <c r="C24" s="158"/>
      <c r="D24" s="86"/>
      <c r="E24" s="2"/>
      <c r="F24" s="95"/>
      <c r="G24" s="18"/>
      <c r="H24" s="165"/>
      <c r="I24" s="31"/>
      <c r="J24" s="113"/>
      <c r="K24" s="32"/>
      <c r="L24" s="95"/>
      <c r="M24" s="2"/>
      <c r="N24" s="63"/>
      <c r="O24" s="12"/>
      <c r="P24" s="162"/>
      <c r="Q24" s="16"/>
      <c r="R24" s="67"/>
    </row>
    <row r="25" spans="2:18" ht="22.15" customHeight="1">
      <c r="B25" s="163" t="s">
        <v>30</v>
      </c>
      <c r="C25" s="157" t="str">
        <f>IFERROR(VLOOKUP(B25,[1]teams!$B$1:$C$77,2,FALSE),"")</f>
        <v>VCH Spike</v>
      </c>
      <c r="D25" s="85">
        <v>4</v>
      </c>
      <c r="E25" s="6">
        <v>11</v>
      </c>
      <c r="F25" s="94">
        <v>0</v>
      </c>
      <c r="G25" s="6">
        <v>-13</v>
      </c>
      <c r="H25" s="99">
        <v>0</v>
      </c>
      <c r="I25" s="52">
        <v>-18</v>
      </c>
      <c r="J25" s="159"/>
      <c r="K25" s="25"/>
      <c r="L25" s="62"/>
      <c r="M25" s="6"/>
      <c r="N25" s="94"/>
      <c r="O25" s="7"/>
      <c r="P25" s="161">
        <f>IF(AND(D25="",F25="",H25="",J25="",L25="",N25=""),"",D25+F25+H25+J25+L25+N25)</f>
        <v>4</v>
      </c>
      <c r="Q25" s="38">
        <f>IF(AND(E25="",G25="",I25="",K25="",M25="",O25=""),"",E25+G25+I25+K25+M25+O25)</f>
        <v>-20</v>
      </c>
      <c r="R25" s="66" t="s">
        <v>0</v>
      </c>
    </row>
    <row r="26" spans="2:18" ht="22.15" customHeight="1" thickBot="1">
      <c r="B26" s="164"/>
      <c r="C26" s="158"/>
      <c r="D26" s="86"/>
      <c r="E26" s="2"/>
      <c r="F26" s="95"/>
      <c r="G26" s="2"/>
      <c r="H26" s="95"/>
      <c r="I26" s="18"/>
      <c r="J26" s="165"/>
      <c r="K26" s="31"/>
      <c r="L26" s="113"/>
      <c r="M26" s="32"/>
      <c r="N26" s="95"/>
      <c r="O26" s="12"/>
      <c r="P26" s="162"/>
      <c r="Q26" s="16"/>
      <c r="R26" s="67"/>
    </row>
    <row r="27" spans="2:18" ht="22.15" customHeight="1">
      <c r="B27" s="163" t="s">
        <v>54</v>
      </c>
      <c r="C27" s="157" t="str">
        <f>IFERROR(VLOOKUP(B27,[1]teams!$B$1:$C$77,2,FALSE),"")</f>
        <v/>
      </c>
      <c r="D27" s="85"/>
      <c r="E27" s="6"/>
      <c r="F27" s="94"/>
      <c r="G27" s="6"/>
      <c r="H27" s="94"/>
      <c r="I27" s="6"/>
      <c r="J27" s="99"/>
      <c r="K27" s="52"/>
      <c r="L27" s="159"/>
      <c r="M27" s="25"/>
      <c r="N27" s="62"/>
      <c r="O27" s="7"/>
      <c r="P27" s="161" t="str">
        <f>IF(AND(D27="",F27="",H27="",J27="",L27="",N27=""),"",D27+F27+H27+J27+L27+N27)</f>
        <v/>
      </c>
      <c r="Q27" s="38" t="str">
        <f>IF(AND(E27="",G27="",I27="",K27="",M27="",O27=""),"",E27+G27+I27+K27+M27+O27)</f>
        <v/>
      </c>
      <c r="R27" s="66"/>
    </row>
    <row r="28" spans="2:18" ht="22.15" customHeight="1" thickBot="1">
      <c r="B28" s="164"/>
      <c r="C28" s="158"/>
      <c r="D28" s="86"/>
      <c r="E28" s="2"/>
      <c r="F28" s="95"/>
      <c r="G28" s="2"/>
      <c r="H28" s="95"/>
      <c r="I28" s="2"/>
      <c r="J28" s="95"/>
      <c r="K28" s="18"/>
      <c r="L28" s="165"/>
      <c r="M28" s="31"/>
      <c r="N28" s="113"/>
      <c r="O28" s="33"/>
      <c r="P28" s="162"/>
      <c r="Q28" s="16"/>
      <c r="R28" s="67"/>
    </row>
    <row r="29" spans="2:18" ht="22.15" customHeight="1">
      <c r="B29" s="155" t="s">
        <v>57</v>
      </c>
      <c r="C29" s="157" t="str">
        <f>IFERROR(VLOOKUP(B29,[1]teams!$B$1:$C$77,2,FALSE),"")</f>
        <v/>
      </c>
      <c r="D29" s="97"/>
      <c r="E29" s="4"/>
      <c r="F29" s="99"/>
      <c r="G29" s="4"/>
      <c r="H29" s="99"/>
      <c r="I29" s="4"/>
      <c r="J29" s="99"/>
      <c r="K29" s="4"/>
      <c r="L29" s="99"/>
      <c r="M29" s="52"/>
      <c r="N29" s="159"/>
      <c r="O29" s="25"/>
      <c r="P29" s="161" t="str">
        <f>IF(AND(D29="",F29="",H29="",J29="",L29="",N29=""),"",D29+F29+H29+J29+L29+N29)</f>
        <v/>
      </c>
      <c r="Q29" s="38" t="str">
        <f>IF(AND(E29="",G29="",I29="",K29="",M29="",O29=""),"",E29+G29+I29+K29+M29+O29)</f>
        <v/>
      </c>
      <c r="R29" s="66"/>
    </row>
    <row r="30" spans="2:18" ht="22.15" customHeight="1" thickBot="1">
      <c r="B30" s="156"/>
      <c r="C30" s="158"/>
      <c r="D30" s="98"/>
      <c r="E30" s="3"/>
      <c r="F30" s="100"/>
      <c r="G30" s="3"/>
      <c r="H30" s="100"/>
      <c r="I30" s="3"/>
      <c r="J30" s="100"/>
      <c r="K30" s="3"/>
      <c r="L30" s="100"/>
      <c r="M30" s="20"/>
      <c r="N30" s="160"/>
      <c r="O30" s="43"/>
      <c r="P30" s="162"/>
      <c r="Q30" s="16"/>
      <c r="R30" s="67"/>
    </row>
    <row r="31" spans="2:18" ht="22.15" customHeight="1" thickBot="1">
      <c r="C31" s="53"/>
    </row>
    <row r="32" spans="2:18" ht="22.15" customHeight="1">
      <c r="B32" s="155" t="s">
        <v>41</v>
      </c>
      <c r="C32" s="157" t="s">
        <v>60</v>
      </c>
      <c r="D32" s="171" t="str">
        <f>+C34</f>
        <v>VHZ Ace</v>
      </c>
      <c r="E32" s="172"/>
      <c r="F32" s="171" t="str">
        <f>+C36</f>
        <v>AMVJ/Mart. Koraalduivels</v>
      </c>
      <c r="G32" s="172"/>
      <c r="H32" s="171" t="str">
        <f>+C38</f>
        <v>Atalante Volleychamps</v>
      </c>
      <c r="I32" s="172"/>
      <c r="J32" s="171" t="str">
        <f>+C40</f>
        <v>SV Toppers</v>
      </c>
      <c r="K32" s="172"/>
      <c r="L32" s="171" t="str">
        <f>+C42</f>
        <v>VCH Pass</v>
      </c>
      <c r="M32" s="172"/>
      <c r="N32" s="171" t="str">
        <f>+C44</f>
        <v>SV. Duikers</v>
      </c>
      <c r="O32" s="172"/>
      <c r="P32" s="171" t="s">
        <v>39</v>
      </c>
      <c r="Q32" s="172"/>
      <c r="R32" s="166" t="s">
        <v>40</v>
      </c>
    </row>
    <row r="33" spans="2:21" ht="22.15" customHeight="1" thickBot="1">
      <c r="B33" s="156"/>
      <c r="C33" s="158"/>
      <c r="D33" s="173"/>
      <c r="E33" s="174"/>
      <c r="F33" s="175"/>
      <c r="G33" s="176"/>
      <c r="H33" s="175"/>
      <c r="I33" s="176"/>
      <c r="J33" s="175"/>
      <c r="K33" s="176"/>
      <c r="L33" s="175"/>
      <c r="M33" s="176"/>
      <c r="N33" s="175"/>
      <c r="O33" s="176"/>
      <c r="P33" s="175"/>
      <c r="Q33" s="176"/>
      <c r="R33" s="167"/>
    </row>
    <row r="34" spans="2:21" ht="22.15" customHeight="1">
      <c r="B34" s="163" t="s">
        <v>34</v>
      </c>
      <c r="C34" s="157" t="str">
        <f>IFERROR(VLOOKUP(B34,[1]teams!$B$1:$C$77,2,FALSE),"")</f>
        <v>VHZ Ace</v>
      </c>
      <c r="D34" s="168"/>
      <c r="E34" s="26"/>
      <c r="F34" s="80">
        <v>2</v>
      </c>
      <c r="G34" s="11">
        <v>0</v>
      </c>
      <c r="H34" s="170"/>
      <c r="I34" s="11"/>
      <c r="J34" s="170">
        <v>1</v>
      </c>
      <c r="K34" s="11">
        <v>-7</v>
      </c>
      <c r="L34" s="170"/>
      <c r="M34" s="11"/>
      <c r="N34" s="80">
        <v>2</v>
      </c>
      <c r="O34" s="5">
        <v>-3</v>
      </c>
      <c r="P34" s="161">
        <f>IF(AND(D34="",F34="",H34="",J34="",L34="",N34=""),"",D34+F34+H34+J34+L34+N34)</f>
        <v>5</v>
      </c>
      <c r="Q34" s="38">
        <f>IF(AND(E34="",G34="",I34="",K34="",M34="",O34=""),"",E34+G34+I34+K34+M34+O34)</f>
        <v>-10</v>
      </c>
      <c r="R34" s="66" t="s">
        <v>1</v>
      </c>
    </row>
    <row r="35" spans="2:21" ht="22.15" customHeight="1" thickBot="1">
      <c r="B35" s="164"/>
      <c r="C35" s="158"/>
      <c r="D35" s="169"/>
      <c r="E35" s="31"/>
      <c r="F35" s="113"/>
      <c r="G35" s="32"/>
      <c r="H35" s="95"/>
      <c r="I35" s="2"/>
      <c r="J35" s="95"/>
      <c r="K35" s="2"/>
      <c r="L35" s="95"/>
      <c r="M35" s="2"/>
      <c r="N35" s="63"/>
      <c r="O35" s="12"/>
      <c r="P35" s="162"/>
      <c r="Q35" s="16"/>
      <c r="R35" s="67"/>
    </row>
    <row r="36" spans="2:21" ht="22.15" customHeight="1">
      <c r="B36" s="163" t="s">
        <v>35</v>
      </c>
      <c r="C36" s="157" t="str">
        <f>IFERROR(VLOOKUP(B36,[1]teams!$B$1:$C$77,2,FALSE),"")</f>
        <v>AMVJ/Mart. Koraalduivels</v>
      </c>
      <c r="D36" s="97">
        <v>2</v>
      </c>
      <c r="E36" s="52">
        <v>0</v>
      </c>
      <c r="F36" s="159"/>
      <c r="G36" s="25"/>
      <c r="H36" s="99"/>
      <c r="I36" s="6"/>
      <c r="J36" s="99">
        <v>2</v>
      </c>
      <c r="K36" s="19">
        <v>0</v>
      </c>
      <c r="L36" s="94">
        <v>0</v>
      </c>
      <c r="M36" s="6">
        <v>-14</v>
      </c>
      <c r="N36" s="113"/>
      <c r="O36" s="7"/>
      <c r="P36" s="161">
        <f>IF(AND(D36="",F36="",H36="",J36="",L36="",N36=""),"",D36+F36+H36+J36+L36+N36)</f>
        <v>4</v>
      </c>
      <c r="Q36" s="38">
        <f>IF(AND(E36="",G36="",I36="",K36="",M36="",O36=""),"",E36+G36+I36+K36+M36+O36)</f>
        <v>-14</v>
      </c>
      <c r="R36" s="66" t="s">
        <v>2</v>
      </c>
    </row>
    <row r="37" spans="2:21" ht="22.15" customHeight="1" thickBot="1">
      <c r="B37" s="164"/>
      <c r="C37" s="158"/>
      <c r="D37" s="86"/>
      <c r="E37" s="18"/>
      <c r="F37" s="165"/>
      <c r="G37" s="31"/>
      <c r="H37" s="99"/>
      <c r="I37" s="32"/>
      <c r="J37" s="95"/>
      <c r="K37" s="18"/>
      <c r="L37" s="95"/>
      <c r="M37" s="2"/>
      <c r="N37" s="63"/>
      <c r="O37" s="12"/>
      <c r="P37" s="162"/>
      <c r="Q37" s="16"/>
      <c r="R37" s="67"/>
    </row>
    <row r="38" spans="2:21" ht="22.15" customHeight="1">
      <c r="B38" s="163" t="s">
        <v>36</v>
      </c>
      <c r="C38" s="157" t="str">
        <f>IFERROR(VLOOKUP(B38,[1]teams!$B$1:$C$77,2,FALSE),"")</f>
        <v>Atalante Volleychamps</v>
      </c>
      <c r="D38" s="97"/>
      <c r="E38" s="46"/>
      <c r="F38" s="99"/>
      <c r="G38" s="19"/>
      <c r="H38" s="159"/>
      <c r="I38" s="25"/>
      <c r="J38" s="62">
        <v>0</v>
      </c>
      <c r="K38" s="6">
        <v>-11</v>
      </c>
      <c r="L38" s="94">
        <v>2</v>
      </c>
      <c r="M38" s="6">
        <v>-16</v>
      </c>
      <c r="N38" s="113">
        <v>4</v>
      </c>
      <c r="O38" s="7">
        <v>3</v>
      </c>
      <c r="P38" s="161">
        <f>IF(AND(D38="",F38="",H38="",J38="",L38="",N38=""),"",D38+F38+H38+J38+L38+N38)</f>
        <v>6</v>
      </c>
      <c r="Q38" s="38">
        <f>IF(AND(E38="",G38="",I38="",K38="",M38="",O38=""),"",E38+G38+I38+K38+M38+O38)</f>
        <v>-24</v>
      </c>
      <c r="R38" s="66" t="s">
        <v>0</v>
      </c>
    </row>
    <row r="39" spans="2:21" ht="22.15" customHeight="1" thickBot="1">
      <c r="B39" s="164"/>
      <c r="C39" s="158"/>
      <c r="D39" s="86"/>
      <c r="E39" s="2"/>
      <c r="F39" s="95"/>
      <c r="G39" s="18"/>
      <c r="H39" s="165"/>
      <c r="I39" s="31"/>
      <c r="J39" s="113"/>
      <c r="K39" s="32"/>
      <c r="L39" s="95"/>
      <c r="M39" s="2"/>
      <c r="N39" s="63"/>
      <c r="O39" s="12"/>
      <c r="P39" s="162"/>
      <c r="Q39" s="16"/>
      <c r="R39" s="67"/>
    </row>
    <row r="40" spans="2:21" ht="22.15" customHeight="1">
      <c r="B40" s="163" t="s">
        <v>37</v>
      </c>
      <c r="C40" s="157" t="str">
        <f>IFERROR(VLOOKUP(B40,[1]teams!$B$1:$C$77,2,FALSE),"")</f>
        <v>SV Toppers</v>
      </c>
      <c r="D40" s="85">
        <v>3</v>
      </c>
      <c r="E40" s="6">
        <v>7</v>
      </c>
      <c r="F40" s="94">
        <v>2</v>
      </c>
      <c r="G40" s="6">
        <v>0</v>
      </c>
      <c r="H40" s="99">
        <v>4</v>
      </c>
      <c r="I40" s="52">
        <v>11</v>
      </c>
      <c r="J40" s="159"/>
      <c r="K40" s="25"/>
      <c r="L40" s="62"/>
      <c r="M40" s="6"/>
      <c r="N40" s="94"/>
      <c r="O40" s="7"/>
      <c r="P40" s="161">
        <f>IF(AND(D40="",F40="",H40="",J40="",L40="",N40=""),"",D40+F40+H40+J40+L40+N40)</f>
        <v>9</v>
      </c>
      <c r="Q40" s="38">
        <f>IF(AND(E40="",G40="",I40="",K40="",M40="",O40=""),"",E40+G40+I40+K40+M40+O40)</f>
        <v>18</v>
      </c>
      <c r="R40" s="66" t="s">
        <v>31</v>
      </c>
    </row>
    <row r="41" spans="2:21" ht="22.15" customHeight="1" thickBot="1">
      <c r="B41" s="164"/>
      <c r="C41" s="158"/>
      <c r="D41" s="86"/>
      <c r="E41" s="2"/>
      <c r="F41" s="95"/>
      <c r="G41" s="2"/>
      <c r="H41" s="95"/>
      <c r="I41" s="18"/>
      <c r="J41" s="165"/>
      <c r="K41" s="31"/>
      <c r="L41" s="113"/>
      <c r="M41" s="32"/>
      <c r="N41" s="95"/>
      <c r="O41" s="12"/>
      <c r="P41" s="162"/>
      <c r="Q41" s="16"/>
      <c r="R41" s="67"/>
    </row>
    <row r="42" spans="2:21" ht="22.15" customHeight="1">
      <c r="B42" s="163" t="s">
        <v>55</v>
      </c>
      <c r="C42" s="157" t="str">
        <f>IFERROR(VLOOKUP(B42,[1]teams!$B$1:$C$77,2,FALSE),"")</f>
        <v>VCH Pass</v>
      </c>
      <c r="D42" s="85"/>
      <c r="E42" s="6"/>
      <c r="F42" s="94">
        <v>4</v>
      </c>
      <c r="G42" s="6">
        <v>14</v>
      </c>
      <c r="H42" s="94">
        <v>2</v>
      </c>
      <c r="I42" s="6">
        <v>16</v>
      </c>
      <c r="J42" s="99"/>
      <c r="K42" s="52"/>
      <c r="L42" s="159"/>
      <c r="M42" s="25"/>
      <c r="N42" s="62">
        <v>4</v>
      </c>
      <c r="O42" s="7">
        <v>31</v>
      </c>
      <c r="P42" s="161">
        <f>IF(AND(D42="",F42="",H42="",J42="",L42="",N42=""),"",D42+F42+H42+J42+L42+N42)</f>
        <v>10</v>
      </c>
      <c r="Q42" s="38">
        <f>IF(AND(E42="",G42="",I42="",K42="",M42="",O42=""),"",E42+G42+I42+K42+M42+O42)</f>
        <v>61</v>
      </c>
      <c r="R42" s="66" t="s">
        <v>67</v>
      </c>
      <c r="U42" s="1"/>
    </row>
    <row r="43" spans="2:21" ht="22.15" customHeight="1" thickBot="1">
      <c r="B43" s="164"/>
      <c r="C43" s="158"/>
      <c r="D43" s="86"/>
      <c r="E43" s="2"/>
      <c r="F43" s="95"/>
      <c r="G43" s="2"/>
      <c r="H43" s="95"/>
      <c r="I43" s="2"/>
      <c r="J43" s="95"/>
      <c r="K43" s="18"/>
      <c r="L43" s="165"/>
      <c r="M43" s="31"/>
      <c r="N43" s="113"/>
      <c r="O43" s="33"/>
      <c r="P43" s="162"/>
      <c r="Q43" s="16"/>
      <c r="R43" s="67"/>
      <c r="U43" s="42"/>
    </row>
    <row r="44" spans="2:21" ht="22.15" customHeight="1">
      <c r="B44" s="155" t="s">
        <v>58</v>
      </c>
      <c r="C44" s="157" t="str">
        <f>IFERROR(VLOOKUP(B44,[1]teams!$B$1:$C$77,2,FALSE),"")</f>
        <v>SV. Duikers</v>
      </c>
      <c r="D44" s="97">
        <v>2</v>
      </c>
      <c r="E44" s="4">
        <v>3</v>
      </c>
      <c r="F44" s="99"/>
      <c r="G44" s="4"/>
      <c r="H44" s="99">
        <v>0</v>
      </c>
      <c r="I44" s="4">
        <v>-3</v>
      </c>
      <c r="J44" s="99"/>
      <c r="K44" s="4"/>
      <c r="L44" s="99">
        <v>0</v>
      </c>
      <c r="M44" s="52">
        <v>-31</v>
      </c>
      <c r="N44" s="159"/>
      <c r="O44" s="25"/>
      <c r="P44" s="161">
        <f>IF(AND(D44="",F44="",H44="",J44="",L44="",N44=""),"",D44+F44+H44+J44+L44+N44)</f>
        <v>2</v>
      </c>
      <c r="Q44" s="38">
        <f>IF(AND(E44="",G44="",I44="",K44="",M44="",O44=""),"",E44+G44+I44+K44+M44+O44)</f>
        <v>-31</v>
      </c>
      <c r="R44" s="66" t="s">
        <v>3</v>
      </c>
    </row>
    <row r="45" spans="2:21" ht="22.15" customHeight="1" thickBot="1">
      <c r="B45" s="156"/>
      <c r="C45" s="158"/>
      <c r="D45" s="98"/>
      <c r="E45" s="3"/>
      <c r="F45" s="100"/>
      <c r="G45" s="3"/>
      <c r="H45" s="100"/>
      <c r="I45" s="3"/>
      <c r="J45" s="100"/>
      <c r="K45" s="3"/>
      <c r="L45" s="100"/>
      <c r="M45" s="20"/>
      <c r="N45" s="160"/>
      <c r="O45" s="43"/>
      <c r="P45" s="162"/>
      <c r="Q45" s="16"/>
      <c r="R45" s="67"/>
    </row>
    <row r="46" spans="2:21" ht="22.15" customHeight="1"/>
    <row r="47" spans="2:21" ht="22.15" customHeight="1"/>
    <row r="48" spans="2:21" ht="22.15" customHeight="1"/>
    <row r="49" ht="22.15" customHeight="1"/>
    <row r="50" ht="22.15" customHeight="1"/>
    <row r="51" ht="22.15" customHeight="1"/>
    <row r="52" ht="22.15" customHeight="1"/>
    <row r="53" ht="22.15" customHeight="1"/>
    <row r="54" ht="22.15" customHeight="1"/>
    <row r="55" ht="22.15" customHeight="1"/>
    <row r="56" ht="22.15" customHeight="1"/>
    <row r="57" ht="22.15" customHeight="1"/>
    <row r="58" ht="22.15" customHeight="1"/>
    <row r="59" ht="22.15" customHeight="1"/>
    <row r="60" ht="22.15" customHeight="1"/>
    <row r="61" ht="22.15" customHeight="1"/>
    <row r="62" ht="22.15" customHeight="1"/>
    <row r="63" ht="22.15" customHeight="1"/>
    <row r="64" ht="22.15" customHeight="1"/>
    <row r="65" ht="22.15" customHeight="1"/>
    <row r="66" ht="22.15" customHeight="1"/>
    <row r="67" ht="22.15" customHeight="1"/>
    <row r="68" ht="22.15" customHeight="1"/>
    <row r="69" ht="22.15" customHeight="1"/>
    <row r="70" ht="22.15" customHeight="1"/>
    <row r="71" ht="22.15" customHeight="1"/>
    <row r="72" ht="22.15" customHeight="1"/>
    <row r="73" ht="22.15" customHeight="1"/>
    <row r="74" ht="22.15" customHeight="1"/>
    <row r="75" ht="22.15" customHeight="1"/>
    <row r="76" ht="22.15" customHeight="1"/>
    <row r="77" ht="22.15" customHeight="1"/>
    <row r="78" ht="22.15" customHeight="1"/>
    <row r="79" ht="22.15" customHeight="1"/>
    <row r="80" ht="22.15" customHeight="1"/>
    <row r="81" ht="22.15" customHeight="1"/>
    <row r="82" ht="22.15" customHeight="1"/>
    <row r="83" ht="22.15" customHeight="1"/>
    <row r="84" ht="22.15" customHeight="1"/>
    <row r="85" ht="22.15" customHeight="1"/>
    <row r="86" ht="22.15" customHeight="1"/>
    <row r="87" ht="22.15" customHeight="1"/>
    <row r="88" ht="22.15" customHeight="1"/>
    <row r="89" ht="22.15" customHeight="1"/>
    <row r="90" ht="22.15" customHeight="1"/>
    <row r="91" ht="22.15" customHeight="1"/>
    <row r="92" ht="22.15" customHeight="1"/>
    <row r="93" ht="22.15" customHeight="1"/>
    <row r="94" ht="22.15" customHeight="1"/>
    <row r="95" ht="22.15" customHeight="1"/>
    <row r="96" ht="22.15" customHeight="1"/>
    <row r="97" ht="22.15" customHeight="1"/>
    <row r="98" ht="22.15" customHeight="1"/>
    <row r="99" ht="22.15" customHeight="1"/>
    <row r="100" ht="22.15" customHeight="1"/>
    <row r="101" ht="22.15" customHeight="1"/>
    <row r="102" ht="22.15" customHeight="1"/>
    <row r="103" ht="22.15" customHeight="1"/>
    <row r="104" ht="22.15" customHeight="1"/>
    <row r="105" ht="22.15" customHeight="1"/>
    <row r="106" ht="22.15" customHeight="1"/>
    <row r="107" ht="22.15" customHeight="1"/>
    <row r="108" ht="22.15" customHeight="1"/>
    <row r="109" ht="22.15" customHeight="1"/>
    <row r="110" ht="22.15" customHeight="1"/>
    <row r="111" ht="22.15" customHeight="1"/>
    <row r="112" ht="22.15" customHeight="1"/>
    <row r="113" ht="22.15" customHeight="1"/>
    <row r="114" ht="22.15" customHeight="1"/>
    <row r="115" ht="22.15" customHeight="1"/>
    <row r="116" ht="22.15" customHeight="1"/>
    <row r="117" ht="22.15" customHeight="1"/>
    <row r="118" ht="22.15" customHeight="1"/>
    <row r="119" ht="22.15" customHeight="1"/>
    <row r="120" ht="22.15" customHeight="1"/>
    <row r="121" ht="22.15" customHeight="1"/>
    <row r="122" ht="22.15" customHeight="1"/>
    <row r="123" ht="22.15" customHeight="1"/>
    <row r="124" ht="22.15" customHeight="1"/>
    <row r="125" ht="22.15" customHeight="1"/>
    <row r="126" ht="22.15" customHeight="1"/>
    <row r="127" ht="22.15" customHeight="1"/>
    <row r="128" ht="22.15" customHeight="1"/>
    <row r="129" ht="22.15" customHeight="1"/>
    <row r="130" ht="22.15" customHeight="1"/>
    <row r="131" ht="22.15" customHeight="1"/>
    <row r="132" ht="22.15" customHeight="1"/>
    <row r="133" ht="22.15" customHeight="1"/>
    <row r="134" ht="22.15" customHeight="1"/>
    <row r="135" ht="22.15" customHeight="1"/>
    <row r="136" ht="22.15" customHeight="1"/>
    <row r="137" ht="22.15" customHeight="1"/>
    <row r="138" ht="22.15" customHeight="1"/>
    <row r="139" ht="22.15" customHeight="1"/>
    <row r="140" ht="22.15" customHeight="1"/>
    <row r="141" ht="22.15" customHeight="1"/>
    <row r="142" ht="22.15" customHeight="1"/>
    <row r="143" ht="22.15" customHeight="1"/>
    <row r="144" ht="22.15" customHeight="1"/>
    <row r="145" ht="22.15" customHeight="1"/>
    <row r="146" ht="22.15" customHeight="1"/>
    <row r="147" ht="22.15" customHeight="1"/>
    <row r="148" ht="22.15" customHeight="1"/>
    <row r="149" ht="22.15" customHeight="1"/>
    <row r="150" ht="22.15" customHeight="1"/>
    <row r="151" ht="22.15" customHeight="1"/>
    <row r="152" ht="22.15" customHeight="1"/>
    <row r="153" ht="22.15" customHeight="1"/>
    <row r="154" ht="22.15" customHeight="1"/>
    <row r="155" ht="22.15" customHeight="1"/>
    <row r="156" ht="22.15" customHeight="1"/>
    <row r="157" ht="22.15" customHeight="1"/>
    <row r="158" ht="22.15" customHeight="1"/>
    <row r="159" ht="22.15" customHeight="1"/>
    <row r="160" ht="22.15" customHeight="1"/>
    <row r="161" ht="22.15" customHeight="1"/>
    <row r="162" ht="22.15" customHeight="1"/>
    <row r="163" ht="22.15" customHeight="1"/>
    <row r="164" ht="22.15" customHeight="1"/>
    <row r="165" ht="22.15" customHeight="1"/>
    <row r="166" ht="22.15" customHeight="1"/>
    <row r="167" ht="22.15" customHeight="1"/>
    <row r="168" ht="22.15" customHeight="1"/>
    <row r="169" ht="22.15" customHeight="1"/>
    <row r="170" ht="22.15" customHeight="1"/>
    <row r="171" ht="22.15" customHeight="1"/>
    <row r="172" ht="22.15" customHeight="1"/>
    <row r="173" ht="22.15" customHeight="1"/>
    <row r="174" ht="22.15" customHeight="1"/>
    <row r="175" ht="22.15" customHeight="1"/>
    <row r="176" ht="22.15" customHeight="1"/>
    <row r="177" ht="22.15" customHeight="1"/>
  </sheetData>
  <mergeCells count="210"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  <mergeCell ref="L4:L5"/>
    <mergeCell ref="N4:N5"/>
    <mergeCell ref="P4:P5"/>
    <mergeCell ref="R4:R5"/>
    <mergeCell ref="R8:R9"/>
    <mergeCell ref="B6:B7"/>
    <mergeCell ref="C6:C7"/>
    <mergeCell ref="D6:D7"/>
    <mergeCell ref="F6:F7"/>
    <mergeCell ref="H6:H7"/>
    <mergeCell ref="J6:J7"/>
    <mergeCell ref="L6:L7"/>
    <mergeCell ref="N6:N7"/>
    <mergeCell ref="P6:P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6:R7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4:R15"/>
    <mergeCell ref="B17:B18"/>
    <mergeCell ref="C17:C18"/>
    <mergeCell ref="D17:E18"/>
    <mergeCell ref="F17:G18"/>
    <mergeCell ref="H17:I18"/>
    <mergeCell ref="J17:K18"/>
    <mergeCell ref="L17:M18"/>
    <mergeCell ref="N17:O18"/>
    <mergeCell ref="P17:Q18"/>
    <mergeCell ref="R17:R18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  <mergeCell ref="R19:R20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R21:R22"/>
    <mergeCell ref="B19:B20"/>
    <mergeCell ref="C19:C20"/>
    <mergeCell ref="D19:D20"/>
    <mergeCell ref="F19:F20"/>
    <mergeCell ref="H19:H20"/>
    <mergeCell ref="J19:J20"/>
    <mergeCell ref="L19:L20"/>
    <mergeCell ref="N19:N20"/>
    <mergeCell ref="P19:P20"/>
    <mergeCell ref="R23:R24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5:R26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27:R28"/>
    <mergeCell ref="B29:B30"/>
    <mergeCell ref="C29:C30"/>
    <mergeCell ref="D29:D30"/>
    <mergeCell ref="F29:F30"/>
    <mergeCell ref="H29:H30"/>
    <mergeCell ref="J29:J30"/>
    <mergeCell ref="L29:L30"/>
    <mergeCell ref="N29:N30"/>
    <mergeCell ref="P29:P30"/>
    <mergeCell ref="R29:R30"/>
    <mergeCell ref="B27:B28"/>
    <mergeCell ref="C27:C28"/>
    <mergeCell ref="D27:D28"/>
    <mergeCell ref="F27:F28"/>
    <mergeCell ref="H27:H28"/>
    <mergeCell ref="J27:J28"/>
    <mergeCell ref="L27:L28"/>
    <mergeCell ref="N27:N28"/>
    <mergeCell ref="P27:P28"/>
    <mergeCell ref="R32:R33"/>
    <mergeCell ref="B34:B35"/>
    <mergeCell ref="C34:C35"/>
    <mergeCell ref="D34:D35"/>
    <mergeCell ref="F34:F35"/>
    <mergeCell ref="H34:H35"/>
    <mergeCell ref="J34:J35"/>
    <mergeCell ref="L34:L35"/>
    <mergeCell ref="N34:N35"/>
    <mergeCell ref="P34:P35"/>
    <mergeCell ref="R34:R35"/>
    <mergeCell ref="B32:B33"/>
    <mergeCell ref="C32:C33"/>
    <mergeCell ref="D32:E33"/>
    <mergeCell ref="F32:G33"/>
    <mergeCell ref="H32:I33"/>
    <mergeCell ref="J32:K33"/>
    <mergeCell ref="L32:M33"/>
    <mergeCell ref="N32:O33"/>
    <mergeCell ref="P32:Q33"/>
    <mergeCell ref="R36:R37"/>
    <mergeCell ref="B38:B39"/>
    <mergeCell ref="C38:C39"/>
    <mergeCell ref="D38:D39"/>
    <mergeCell ref="F38:F39"/>
    <mergeCell ref="H38:H39"/>
    <mergeCell ref="J38:J39"/>
    <mergeCell ref="L38:L39"/>
    <mergeCell ref="N38:N39"/>
    <mergeCell ref="P38:P39"/>
    <mergeCell ref="R38:R39"/>
    <mergeCell ref="B36:B37"/>
    <mergeCell ref="C36:C37"/>
    <mergeCell ref="D36:D37"/>
    <mergeCell ref="F36:F37"/>
    <mergeCell ref="H36:H37"/>
    <mergeCell ref="J36:J37"/>
    <mergeCell ref="L36:L37"/>
    <mergeCell ref="N36:N37"/>
    <mergeCell ref="P36:P37"/>
    <mergeCell ref="R40:R41"/>
    <mergeCell ref="B42:B43"/>
    <mergeCell ref="C42:C43"/>
    <mergeCell ref="D42:D43"/>
    <mergeCell ref="F42:F43"/>
    <mergeCell ref="H42:H43"/>
    <mergeCell ref="J42:J43"/>
    <mergeCell ref="L42:L43"/>
    <mergeCell ref="N42:N43"/>
    <mergeCell ref="P42:P43"/>
    <mergeCell ref="R42:R43"/>
    <mergeCell ref="B40:B41"/>
    <mergeCell ref="C40:C41"/>
    <mergeCell ref="D40:D41"/>
    <mergeCell ref="F40:F41"/>
    <mergeCell ref="H40:H41"/>
    <mergeCell ref="J40:J41"/>
    <mergeCell ref="L40:L41"/>
    <mergeCell ref="N40:N41"/>
    <mergeCell ref="P40:P41"/>
    <mergeCell ref="R44:R45"/>
    <mergeCell ref="B44:B45"/>
    <mergeCell ref="C44:C45"/>
    <mergeCell ref="D44:D45"/>
    <mergeCell ref="F44:F45"/>
    <mergeCell ref="H44:H45"/>
    <mergeCell ref="J44:J45"/>
    <mergeCell ref="L44:L45"/>
    <mergeCell ref="N44:N45"/>
    <mergeCell ref="P44:P45"/>
  </mergeCells>
  <pageMargins left="0.70866141732283505" right="0.70866141732283505" top="0.34" bottom="0.28999999999999998" header="0.31496062992126" footer="0.31496062992126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NIV.2</vt:lpstr>
      <vt:lpstr>NIV.3</vt:lpstr>
      <vt:lpstr>NIV.4</vt:lpstr>
      <vt:lpstr>NIV.6</vt:lpstr>
    </vt:vector>
  </TitlesOfParts>
  <Company>Thuis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Boersma</dc:creator>
  <cp:lastModifiedBy>ksmrs</cp:lastModifiedBy>
  <cp:lastPrinted>2019-05-14T17:35:22Z</cp:lastPrinted>
  <dcterms:created xsi:type="dcterms:W3CDTF">2005-09-25T18:30:28Z</dcterms:created>
  <dcterms:modified xsi:type="dcterms:W3CDTF">2019-05-14T17:35:28Z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95f38e44-df8d-4a64-a768-9968a58d0de5</vt:lpwstr>
  </property>
</Properties>
</file>